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89A32347-2CDF-443B-8A9C-5AE23AC606ED}" xr6:coauthVersionLast="47" xr6:coauthVersionMax="47" xr10:uidLastSave="{00000000-0000-0000-0000-000000000000}"/>
  <bookViews>
    <workbookView xWindow="-120" yWindow="-120" windowWidth="20730" windowHeight="11310" tabRatio="685" firstSheet="3" activeTab="3" xr2:uid="{00000000-000D-0000-FFFF-FFFF00000000}"/>
  </bookViews>
  <sheets>
    <sheet name="моё рабочее (2)" sheetId="11" r:id="rId1"/>
    <sheet name="МЕНЮ" sheetId="10" r:id="rId2"/>
    <sheet name="меню 10 дней" sheetId="9" r:id="rId3"/>
    <sheet name="меню лето-осень" sheetId="2" r:id="rId4"/>
  </sheets>
  <definedNames>
    <definedName name="_xlnm.Print_Area" localSheetId="1">МЕНЮ!$A$1:$O$71</definedName>
    <definedName name="_xlnm.Print_Area" localSheetId="3">'меню лето-осень'!$A$4:$N$71</definedName>
    <definedName name="_xlnm.Print_Area" localSheetId="0">'моё рабочее (2)'!$A$4:$N$71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43" i="11" l="1"/>
  <c r="Z341" i="11"/>
  <c r="Z334" i="11"/>
  <c r="Z330" i="11"/>
  <c r="Z329" i="11"/>
  <c r="Z328" i="11"/>
  <c r="Z327" i="11"/>
  <c r="Z326" i="11"/>
  <c r="Z323" i="11"/>
  <c r="Z319" i="11"/>
  <c r="Z316" i="11"/>
  <c r="Z315" i="11"/>
  <c r="Z311" i="11"/>
  <c r="Z308" i="11"/>
  <c r="Z306" i="11"/>
  <c r="Z305" i="11"/>
  <c r="Z304" i="11"/>
  <c r="Z300" i="11"/>
  <c r="Z296" i="11"/>
  <c r="Z295" i="11"/>
  <c r="Z293" i="11"/>
  <c r="Z289" i="11"/>
  <c r="Z287" i="11"/>
  <c r="Z286" i="11"/>
  <c r="Z285" i="11"/>
  <c r="Z284" i="11"/>
  <c r="Z283" i="11"/>
  <c r="Z282" i="11"/>
  <c r="N716" i="11"/>
  <c r="M716" i="11"/>
  <c r="L716" i="11"/>
  <c r="K716" i="11"/>
  <c r="J716" i="11"/>
  <c r="I716" i="11"/>
  <c r="H716" i="11"/>
  <c r="G716" i="11"/>
  <c r="U715" i="11"/>
  <c r="R715" i="11"/>
  <c r="P715" i="11"/>
  <c r="W715" i="11" s="1"/>
  <c r="U713" i="11"/>
  <c r="R713" i="11"/>
  <c r="P713" i="11"/>
  <c r="W713" i="11" s="1"/>
  <c r="U712" i="11"/>
  <c r="R712" i="11"/>
  <c r="P712" i="11"/>
  <c r="W712" i="11" s="1"/>
  <c r="U710" i="11"/>
  <c r="R710" i="11"/>
  <c r="P710" i="11"/>
  <c r="W710" i="11" s="1"/>
  <c r="U709" i="11"/>
  <c r="R709" i="11"/>
  <c r="P709" i="11"/>
  <c r="W709" i="11" s="1"/>
  <c r="U708" i="11"/>
  <c r="R708" i="11"/>
  <c r="P708" i="11"/>
  <c r="W708" i="11" s="1"/>
  <c r="U707" i="11"/>
  <c r="R707" i="11"/>
  <c r="P707" i="11"/>
  <c r="W707" i="11" s="1"/>
  <c r="U706" i="11"/>
  <c r="R706" i="11"/>
  <c r="P706" i="11"/>
  <c r="W706" i="11" s="1"/>
  <c r="U704" i="11"/>
  <c r="R704" i="11"/>
  <c r="P704" i="11"/>
  <c r="W704" i="11" s="1"/>
  <c r="N702" i="11"/>
  <c r="M702" i="11"/>
  <c r="L702" i="11"/>
  <c r="K702" i="11"/>
  <c r="J702" i="11"/>
  <c r="I702" i="11"/>
  <c r="H702" i="11"/>
  <c r="G702" i="11"/>
  <c r="U701" i="11"/>
  <c r="R701" i="11"/>
  <c r="P701" i="11"/>
  <c r="W701" i="11" s="1"/>
  <c r="Z701" i="11" s="1"/>
  <c r="U700" i="11"/>
  <c r="R700" i="11"/>
  <c r="P700" i="11"/>
  <c r="W700" i="11" s="1"/>
  <c r="U698" i="11"/>
  <c r="R698" i="11"/>
  <c r="P698" i="11"/>
  <c r="W698" i="11" s="1"/>
  <c r="U697" i="11"/>
  <c r="R697" i="11"/>
  <c r="P697" i="11"/>
  <c r="W697" i="11" s="1"/>
  <c r="U696" i="11"/>
  <c r="R696" i="11"/>
  <c r="P696" i="11"/>
  <c r="W696" i="11" s="1"/>
  <c r="U694" i="11"/>
  <c r="R694" i="11"/>
  <c r="P694" i="11"/>
  <c r="W694" i="11" s="1"/>
  <c r="U693" i="11"/>
  <c r="R693" i="11"/>
  <c r="P693" i="11"/>
  <c r="W693" i="11" s="1"/>
  <c r="U692" i="11"/>
  <c r="R692" i="11"/>
  <c r="P692" i="11"/>
  <c r="W692" i="11" s="1"/>
  <c r="U691" i="11"/>
  <c r="R691" i="11"/>
  <c r="P691" i="11"/>
  <c r="W691" i="11" s="1"/>
  <c r="U690" i="11"/>
  <c r="R690" i="11"/>
  <c r="P690" i="11"/>
  <c r="W690" i="11" s="1"/>
  <c r="U688" i="11"/>
  <c r="R688" i="11"/>
  <c r="P688" i="11"/>
  <c r="W688" i="11" s="1"/>
  <c r="U687" i="11"/>
  <c r="R687" i="11"/>
  <c r="P687" i="11"/>
  <c r="W687" i="11" s="1"/>
  <c r="U685" i="11"/>
  <c r="R685" i="11"/>
  <c r="P685" i="11"/>
  <c r="W685" i="11" s="1"/>
  <c r="U684" i="11"/>
  <c r="R684" i="11"/>
  <c r="P684" i="11"/>
  <c r="W684" i="11" s="1"/>
  <c r="U683" i="11"/>
  <c r="R683" i="11"/>
  <c r="P683" i="11"/>
  <c r="W683" i="11" s="1"/>
  <c r="U682" i="11"/>
  <c r="R682" i="11"/>
  <c r="P682" i="11"/>
  <c r="W682" i="11" s="1"/>
  <c r="U679" i="11"/>
  <c r="R679" i="11"/>
  <c r="P679" i="11"/>
  <c r="W679" i="11" s="1"/>
  <c r="U678" i="11"/>
  <c r="R678" i="11"/>
  <c r="P678" i="11"/>
  <c r="W678" i="11" s="1"/>
  <c r="U677" i="11"/>
  <c r="R677" i="11"/>
  <c r="P677" i="11"/>
  <c r="W677" i="11" s="1"/>
  <c r="U674" i="11"/>
  <c r="R674" i="11"/>
  <c r="P674" i="11"/>
  <c r="W674" i="11" s="1"/>
  <c r="U673" i="11"/>
  <c r="R673" i="11"/>
  <c r="P673" i="11"/>
  <c r="W673" i="11" s="1"/>
  <c r="U672" i="11"/>
  <c r="R672" i="11"/>
  <c r="P672" i="11"/>
  <c r="W672" i="11" s="1"/>
  <c r="U671" i="11"/>
  <c r="R671" i="11"/>
  <c r="P671" i="11"/>
  <c r="W671" i="11" s="1"/>
  <c r="U670" i="11"/>
  <c r="R670" i="11"/>
  <c r="P670" i="11"/>
  <c r="W670" i="11" s="1"/>
  <c r="N667" i="11"/>
  <c r="N717" i="11" s="1"/>
  <c r="M667" i="11"/>
  <c r="M717" i="11" s="1"/>
  <c r="L667" i="11"/>
  <c r="L717" i="11" s="1"/>
  <c r="K667" i="11"/>
  <c r="K717" i="11" s="1"/>
  <c r="J667" i="11"/>
  <c r="J717" i="11" s="1"/>
  <c r="I667" i="11"/>
  <c r="I717" i="11" s="1"/>
  <c r="H667" i="11"/>
  <c r="H717" i="11" s="1"/>
  <c r="G667" i="11"/>
  <c r="G717" i="11" s="1"/>
  <c r="U666" i="11"/>
  <c r="R666" i="11"/>
  <c r="P666" i="11"/>
  <c r="W666" i="11" s="1"/>
  <c r="U663" i="11"/>
  <c r="R663" i="11"/>
  <c r="P663" i="11"/>
  <c r="W663" i="11" s="1"/>
  <c r="U662" i="11"/>
  <c r="R662" i="11"/>
  <c r="P662" i="11"/>
  <c r="W662" i="11" s="1"/>
  <c r="U661" i="11"/>
  <c r="R661" i="11"/>
  <c r="P661" i="11"/>
  <c r="W661" i="11" s="1"/>
  <c r="U659" i="11"/>
  <c r="R659" i="11"/>
  <c r="P659" i="11"/>
  <c r="W659" i="11" s="1"/>
  <c r="U658" i="11"/>
  <c r="R658" i="11"/>
  <c r="P658" i="11"/>
  <c r="W658" i="11" s="1"/>
  <c r="Z700" i="11" s="1"/>
  <c r="U655" i="11"/>
  <c r="R655" i="11"/>
  <c r="P655" i="11"/>
  <c r="W655" i="11" s="1"/>
  <c r="U654" i="11"/>
  <c r="R654" i="11"/>
  <c r="P654" i="11"/>
  <c r="W654" i="11" s="1"/>
  <c r="U653" i="11"/>
  <c r="R653" i="11"/>
  <c r="P653" i="11"/>
  <c r="W653" i="11" s="1"/>
  <c r="U652" i="11"/>
  <c r="R652" i="11"/>
  <c r="P652" i="11"/>
  <c r="W652" i="11" s="1"/>
  <c r="N647" i="11"/>
  <c r="M647" i="11"/>
  <c r="L647" i="11"/>
  <c r="K647" i="11"/>
  <c r="J647" i="11"/>
  <c r="I647" i="11"/>
  <c r="H647" i="11"/>
  <c r="G647" i="11"/>
  <c r="U645" i="11"/>
  <c r="U644" i="11"/>
  <c r="U643" i="11"/>
  <c r="U641" i="11"/>
  <c r="U640" i="11"/>
  <c r="U639" i="11"/>
  <c r="U637" i="11"/>
  <c r="U636" i="11"/>
  <c r="U635" i="11"/>
  <c r="U634" i="11"/>
  <c r="U633" i="11"/>
  <c r="U632" i="11"/>
  <c r="N629" i="11"/>
  <c r="M629" i="11"/>
  <c r="L629" i="11"/>
  <c r="K629" i="11"/>
  <c r="J629" i="11"/>
  <c r="I629" i="11"/>
  <c r="H629" i="11"/>
  <c r="G629" i="11"/>
  <c r="N574" i="11"/>
  <c r="N648" i="11" s="1"/>
  <c r="M574" i="11"/>
  <c r="M648" i="11" s="1"/>
  <c r="L574" i="11"/>
  <c r="L648" i="11" s="1"/>
  <c r="K574" i="11"/>
  <c r="K648" i="11" s="1"/>
  <c r="J574" i="11"/>
  <c r="J648" i="11" s="1"/>
  <c r="I574" i="11"/>
  <c r="I648" i="11" s="1"/>
  <c r="H574" i="11"/>
  <c r="H648" i="11" s="1"/>
  <c r="G574" i="11"/>
  <c r="G648" i="11" s="1"/>
  <c r="V560" i="11"/>
  <c r="V561" i="11" s="1"/>
  <c r="S560" i="11"/>
  <c r="S561" i="11" s="1"/>
  <c r="Q560" i="11"/>
  <c r="Q561" i="11" s="1"/>
  <c r="N556" i="11"/>
  <c r="M556" i="11"/>
  <c r="L556" i="11"/>
  <c r="K556" i="11"/>
  <c r="J556" i="11"/>
  <c r="I556" i="11"/>
  <c r="H556" i="11"/>
  <c r="G556" i="11"/>
  <c r="U555" i="11"/>
  <c r="R555" i="11"/>
  <c r="P555" i="11"/>
  <c r="W555" i="11" s="1"/>
  <c r="U554" i="11"/>
  <c r="R554" i="11"/>
  <c r="P554" i="11"/>
  <c r="W554" i="11" s="1"/>
  <c r="U553" i="11"/>
  <c r="R553" i="11"/>
  <c r="P553" i="11"/>
  <c r="W553" i="11" s="1"/>
  <c r="U552" i="11"/>
  <c r="R552" i="11"/>
  <c r="P552" i="11"/>
  <c r="W552" i="11" s="1"/>
  <c r="U551" i="11"/>
  <c r="R551" i="11"/>
  <c r="P551" i="11"/>
  <c r="W551" i="11" s="1"/>
  <c r="U550" i="11"/>
  <c r="R550" i="11"/>
  <c r="P550" i="11"/>
  <c r="W550" i="11" s="1"/>
  <c r="U549" i="11"/>
  <c r="R549" i="11"/>
  <c r="P549" i="11"/>
  <c r="W549" i="11" s="1"/>
  <c r="U548" i="11"/>
  <c r="R548" i="11"/>
  <c r="P548" i="11"/>
  <c r="W548" i="11" s="1"/>
  <c r="N545" i="11"/>
  <c r="M545" i="11"/>
  <c r="L545" i="11"/>
  <c r="K545" i="11"/>
  <c r="J545" i="11"/>
  <c r="I545" i="11"/>
  <c r="H545" i="11"/>
  <c r="G545" i="11"/>
  <c r="U544" i="11"/>
  <c r="R544" i="11"/>
  <c r="P544" i="11"/>
  <c r="W544" i="11" s="1"/>
  <c r="Z544" i="11" s="1"/>
  <c r="U543" i="11"/>
  <c r="R543" i="11"/>
  <c r="P543" i="11"/>
  <c r="W543" i="11" s="1"/>
  <c r="U541" i="11"/>
  <c r="R541" i="11"/>
  <c r="P541" i="11"/>
  <c r="W541" i="11" s="1"/>
  <c r="U540" i="11"/>
  <c r="R540" i="11"/>
  <c r="P540" i="11"/>
  <c r="W540" i="11" s="1"/>
  <c r="U538" i="11"/>
  <c r="R538" i="11"/>
  <c r="P538" i="11"/>
  <c r="W538" i="11" s="1"/>
  <c r="U537" i="11"/>
  <c r="R537" i="11"/>
  <c r="P537" i="11"/>
  <c r="W537" i="11" s="1"/>
  <c r="U536" i="11"/>
  <c r="R536" i="11"/>
  <c r="P536" i="11"/>
  <c r="W536" i="11" s="1"/>
  <c r="U533" i="11"/>
  <c r="R533" i="11"/>
  <c r="P533" i="11"/>
  <c r="W533" i="11" s="1"/>
  <c r="U532" i="11"/>
  <c r="R532" i="11"/>
  <c r="P532" i="11"/>
  <c r="W532" i="11" s="1"/>
  <c r="U530" i="11"/>
  <c r="R530" i="11"/>
  <c r="P530" i="11"/>
  <c r="W530" i="11" s="1"/>
  <c r="U529" i="11"/>
  <c r="R529" i="11"/>
  <c r="P529" i="11"/>
  <c r="W529" i="11" s="1"/>
  <c r="U528" i="11"/>
  <c r="R528" i="11"/>
  <c r="P528" i="11"/>
  <c r="W528" i="11" s="1"/>
  <c r="U527" i="11"/>
  <c r="R527" i="11"/>
  <c r="P527" i="11"/>
  <c r="W527" i="11" s="1"/>
  <c r="U526" i="11"/>
  <c r="R526" i="11"/>
  <c r="P526" i="11"/>
  <c r="W526" i="11" s="1"/>
  <c r="U525" i="11"/>
  <c r="R525" i="11"/>
  <c r="P525" i="11"/>
  <c r="W525" i="11" s="1"/>
  <c r="U522" i="11"/>
  <c r="R522" i="11"/>
  <c r="P522" i="11"/>
  <c r="W522" i="11" s="1"/>
  <c r="U521" i="11"/>
  <c r="R521" i="11"/>
  <c r="P521" i="11"/>
  <c r="W521" i="11" s="1"/>
  <c r="U520" i="11"/>
  <c r="R520" i="11"/>
  <c r="P520" i="11"/>
  <c r="W520" i="11" s="1"/>
  <c r="U519" i="11"/>
  <c r="R519" i="11"/>
  <c r="P519" i="11"/>
  <c r="W519" i="11" s="1"/>
  <c r="U518" i="11"/>
  <c r="R518" i="11"/>
  <c r="P518" i="11"/>
  <c r="W518" i="11" s="1"/>
  <c r="U517" i="11"/>
  <c r="R517" i="11"/>
  <c r="P517" i="11"/>
  <c r="W517" i="11" s="1"/>
  <c r="U516" i="11"/>
  <c r="R516" i="11"/>
  <c r="P516" i="11"/>
  <c r="W516" i="11" s="1"/>
  <c r="U515" i="11"/>
  <c r="R515" i="11"/>
  <c r="P515" i="11"/>
  <c r="W515" i="11" s="1"/>
  <c r="U514" i="11"/>
  <c r="R514" i="11"/>
  <c r="P514" i="11"/>
  <c r="W514" i="11" s="1"/>
  <c r="U513" i="11"/>
  <c r="R513" i="11"/>
  <c r="P513" i="11"/>
  <c r="W513" i="11" s="1"/>
  <c r="U512" i="11"/>
  <c r="R512" i="11"/>
  <c r="P512" i="11"/>
  <c r="W512" i="11" s="1"/>
  <c r="N509" i="11"/>
  <c r="N557" i="11" s="1"/>
  <c r="M509" i="11"/>
  <c r="M557" i="11" s="1"/>
  <c r="L509" i="11"/>
  <c r="L557" i="11" s="1"/>
  <c r="K509" i="11"/>
  <c r="K557" i="11" s="1"/>
  <c r="J509" i="11"/>
  <c r="J557" i="11" s="1"/>
  <c r="I509" i="11"/>
  <c r="I557" i="11" s="1"/>
  <c r="H509" i="11"/>
  <c r="H557" i="11" s="1"/>
  <c r="G509" i="11"/>
  <c r="G557" i="11" s="1"/>
  <c r="U508" i="11"/>
  <c r="R508" i="11"/>
  <c r="P508" i="11"/>
  <c r="W508" i="11" s="1"/>
  <c r="U505" i="11"/>
  <c r="R505" i="11"/>
  <c r="P505" i="11"/>
  <c r="W505" i="11" s="1"/>
  <c r="U504" i="11"/>
  <c r="R504" i="11"/>
  <c r="P504" i="11"/>
  <c r="W504" i="11" s="1"/>
  <c r="U503" i="11"/>
  <c r="R503" i="11"/>
  <c r="P503" i="11"/>
  <c r="W503" i="11" s="1"/>
  <c r="U501" i="11"/>
  <c r="R501" i="11"/>
  <c r="P501" i="11"/>
  <c r="W501" i="11" s="1"/>
  <c r="U500" i="11"/>
  <c r="R500" i="11"/>
  <c r="P500" i="11"/>
  <c r="W500" i="11" s="1"/>
  <c r="Z543" i="11" s="1"/>
  <c r="U497" i="11"/>
  <c r="R497" i="11"/>
  <c r="P497" i="11"/>
  <c r="W497" i="11" s="1"/>
  <c r="U496" i="11"/>
  <c r="R496" i="11"/>
  <c r="P496" i="11"/>
  <c r="W496" i="11" s="1"/>
  <c r="U495" i="11"/>
  <c r="R495" i="11"/>
  <c r="P495" i="11"/>
  <c r="W495" i="11" s="1"/>
  <c r="U494" i="11"/>
  <c r="R494" i="11"/>
  <c r="P494" i="11"/>
  <c r="W494" i="11" s="1"/>
  <c r="N489" i="11"/>
  <c r="M489" i="11"/>
  <c r="L489" i="11"/>
  <c r="K489" i="11"/>
  <c r="J489" i="11"/>
  <c r="I489" i="11"/>
  <c r="H489" i="11"/>
  <c r="G489" i="11"/>
  <c r="U488" i="11"/>
  <c r="R488" i="11"/>
  <c r="P488" i="11"/>
  <c r="W488" i="11" s="1"/>
  <c r="U487" i="11"/>
  <c r="R487" i="11"/>
  <c r="P487" i="11"/>
  <c r="W487" i="11" s="1"/>
  <c r="U486" i="11"/>
  <c r="R486" i="11"/>
  <c r="P486" i="11"/>
  <c r="W486" i="11" s="1"/>
  <c r="U485" i="11"/>
  <c r="R485" i="11"/>
  <c r="P485" i="11"/>
  <c r="W485" i="11" s="1"/>
  <c r="U484" i="11"/>
  <c r="R484" i="11"/>
  <c r="P484" i="11"/>
  <c r="W484" i="11" s="1"/>
  <c r="U483" i="11"/>
  <c r="R483" i="11"/>
  <c r="P483" i="11"/>
  <c r="W483" i="11" s="1"/>
  <c r="U482" i="11"/>
  <c r="R482" i="11"/>
  <c r="P482" i="11"/>
  <c r="W482" i="11" s="1"/>
  <c r="U481" i="11"/>
  <c r="R481" i="11"/>
  <c r="P481" i="11"/>
  <c r="W481" i="11" s="1"/>
  <c r="U480" i="11"/>
  <c r="R480" i="11"/>
  <c r="P480" i="11"/>
  <c r="W480" i="11" s="1"/>
  <c r="N477" i="11"/>
  <c r="M477" i="11"/>
  <c r="L477" i="11"/>
  <c r="K477" i="11"/>
  <c r="J477" i="11"/>
  <c r="I477" i="11"/>
  <c r="H477" i="11"/>
  <c r="G477" i="11"/>
  <c r="U476" i="11"/>
  <c r="R476" i="11"/>
  <c r="P476" i="11"/>
  <c r="W476" i="11" s="1"/>
  <c r="Z476" i="11" s="1"/>
  <c r="U475" i="11"/>
  <c r="R475" i="11"/>
  <c r="P475" i="11"/>
  <c r="W475" i="11" s="1"/>
  <c r="U473" i="11"/>
  <c r="R473" i="11"/>
  <c r="P473" i="11"/>
  <c r="W473" i="11" s="1"/>
  <c r="U472" i="11"/>
  <c r="R472" i="11"/>
  <c r="P472" i="11"/>
  <c r="W472" i="11" s="1"/>
  <c r="U470" i="11"/>
  <c r="R470" i="11"/>
  <c r="P470" i="11"/>
  <c r="W470" i="11" s="1"/>
  <c r="U469" i="11"/>
  <c r="R469" i="11"/>
  <c r="P469" i="11"/>
  <c r="W469" i="11" s="1"/>
  <c r="U468" i="11"/>
  <c r="R468" i="11"/>
  <c r="P468" i="11"/>
  <c r="W468" i="11" s="1"/>
  <c r="U467" i="11"/>
  <c r="R467" i="11"/>
  <c r="P467" i="11"/>
  <c r="W467" i="11" s="1"/>
  <c r="U466" i="11"/>
  <c r="R466" i="11"/>
  <c r="P466" i="11"/>
  <c r="W466" i="11" s="1"/>
  <c r="U464" i="11"/>
  <c r="R464" i="11"/>
  <c r="P464" i="11"/>
  <c r="W464" i="11" s="1"/>
  <c r="U463" i="11"/>
  <c r="R463" i="11"/>
  <c r="P463" i="11"/>
  <c r="W463" i="11" s="1"/>
  <c r="U462" i="11"/>
  <c r="R462" i="11"/>
  <c r="P462" i="11"/>
  <c r="W462" i="11" s="1"/>
  <c r="U461" i="11"/>
  <c r="R461" i="11"/>
  <c r="P461" i="11"/>
  <c r="W461" i="11" s="1"/>
  <c r="U460" i="11"/>
  <c r="R460" i="11"/>
  <c r="P460" i="11"/>
  <c r="W460" i="11" s="1"/>
  <c r="U457" i="11"/>
  <c r="R457" i="11"/>
  <c r="P457" i="11"/>
  <c r="W457" i="11" s="1"/>
  <c r="U456" i="11"/>
  <c r="R456" i="11"/>
  <c r="P456" i="11"/>
  <c r="W456" i="11" s="1"/>
  <c r="U455" i="11"/>
  <c r="R455" i="11"/>
  <c r="P455" i="11"/>
  <c r="W455" i="11" s="1"/>
  <c r="U454" i="11"/>
  <c r="R454" i="11"/>
  <c r="P454" i="11"/>
  <c r="W454" i="11" s="1"/>
  <c r="U453" i="11"/>
  <c r="R453" i="11"/>
  <c r="P453" i="11"/>
  <c r="W453" i="11" s="1"/>
  <c r="U452" i="11"/>
  <c r="R452" i="11"/>
  <c r="P452" i="11"/>
  <c r="W452" i="11" s="1"/>
  <c r="U451" i="11"/>
  <c r="R451" i="11"/>
  <c r="P451" i="11"/>
  <c r="W451" i="11" s="1"/>
  <c r="U450" i="11"/>
  <c r="R450" i="11"/>
  <c r="P450" i="11"/>
  <c r="W450" i="11" s="1"/>
  <c r="U449" i="11"/>
  <c r="R449" i="11"/>
  <c r="P449" i="11"/>
  <c r="W449" i="11" s="1"/>
  <c r="U448" i="11"/>
  <c r="R448" i="11"/>
  <c r="P448" i="11"/>
  <c r="W448" i="11" s="1"/>
  <c r="N445" i="11"/>
  <c r="N490" i="11" s="1"/>
  <c r="M445" i="11"/>
  <c r="M490" i="11" s="1"/>
  <c r="L445" i="11"/>
  <c r="L490" i="11" s="1"/>
  <c r="K445" i="11"/>
  <c r="K490" i="11" s="1"/>
  <c r="J445" i="11"/>
  <c r="J490" i="11" s="1"/>
  <c r="I445" i="11"/>
  <c r="I490" i="11" s="1"/>
  <c r="H445" i="11"/>
  <c r="H490" i="11" s="1"/>
  <c r="G445" i="11"/>
  <c r="G490" i="11" s="1"/>
  <c r="U444" i="11"/>
  <c r="R444" i="11"/>
  <c r="P444" i="11"/>
  <c r="W444" i="11" s="1"/>
  <c r="U441" i="11"/>
  <c r="R441" i="11"/>
  <c r="P441" i="11"/>
  <c r="W441" i="11" s="1"/>
  <c r="U440" i="11"/>
  <c r="R440" i="11"/>
  <c r="P440" i="11"/>
  <c r="W440" i="11" s="1"/>
  <c r="U439" i="11"/>
  <c r="R439" i="11"/>
  <c r="P439" i="11"/>
  <c r="W439" i="11" s="1"/>
  <c r="U437" i="11"/>
  <c r="R437" i="11"/>
  <c r="P437" i="11"/>
  <c r="W437" i="11" s="1"/>
  <c r="U436" i="11"/>
  <c r="R436" i="11"/>
  <c r="P436" i="11"/>
  <c r="W436" i="11" s="1"/>
  <c r="U435" i="11"/>
  <c r="R435" i="11"/>
  <c r="P435" i="11"/>
  <c r="W435" i="11" s="1"/>
  <c r="Z475" i="11" s="1"/>
  <c r="U432" i="11"/>
  <c r="R432" i="11"/>
  <c r="P432" i="11"/>
  <c r="W432" i="11" s="1"/>
  <c r="U431" i="11"/>
  <c r="R431" i="11"/>
  <c r="P431" i="11"/>
  <c r="W431" i="11" s="1"/>
  <c r="U430" i="11"/>
  <c r="R430" i="11"/>
  <c r="P430" i="11"/>
  <c r="W430" i="11" s="1"/>
  <c r="U429" i="11"/>
  <c r="R429" i="11"/>
  <c r="P429" i="11"/>
  <c r="W429" i="11" s="1"/>
  <c r="N424" i="11"/>
  <c r="M424" i="11"/>
  <c r="L424" i="11"/>
  <c r="K424" i="11"/>
  <c r="J424" i="11"/>
  <c r="I424" i="11"/>
  <c r="H424" i="11"/>
  <c r="G424" i="11"/>
  <c r="U423" i="11"/>
  <c r="R423" i="11"/>
  <c r="P423" i="11"/>
  <c r="W423" i="11" s="1"/>
  <c r="U422" i="11"/>
  <c r="R422" i="11"/>
  <c r="P422" i="11"/>
  <c r="W422" i="11" s="1"/>
  <c r="U421" i="11"/>
  <c r="R421" i="11"/>
  <c r="P421" i="11"/>
  <c r="W421" i="11" s="1"/>
  <c r="U420" i="11"/>
  <c r="R420" i="11"/>
  <c r="P420" i="11"/>
  <c r="W420" i="11" s="1"/>
  <c r="U419" i="11"/>
  <c r="R419" i="11"/>
  <c r="P419" i="11"/>
  <c r="W419" i="11" s="1"/>
  <c r="U418" i="11"/>
  <c r="R418" i="11"/>
  <c r="P418" i="11"/>
  <c r="W418" i="11" s="1"/>
  <c r="U417" i="11"/>
  <c r="R417" i="11"/>
  <c r="P417" i="11"/>
  <c r="W417" i="11" s="1"/>
  <c r="U416" i="11"/>
  <c r="R416" i="11"/>
  <c r="P416" i="11"/>
  <c r="W416" i="11" s="1"/>
  <c r="N413" i="11"/>
  <c r="M413" i="11"/>
  <c r="L413" i="11"/>
  <c r="K413" i="11"/>
  <c r="J413" i="11"/>
  <c r="I413" i="11"/>
  <c r="H413" i="11"/>
  <c r="G413" i="11"/>
  <c r="U412" i="11"/>
  <c r="R412" i="11"/>
  <c r="P412" i="11"/>
  <c r="W412" i="11" s="1"/>
  <c r="Z412" i="11" s="1"/>
  <c r="U411" i="11"/>
  <c r="R411" i="11"/>
  <c r="P411" i="11"/>
  <c r="W411" i="11" s="1"/>
  <c r="U409" i="11"/>
  <c r="R409" i="11"/>
  <c r="P409" i="11"/>
  <c r="W409" i="11" s="1"/>
  <c r="U408" i="11"/>
  <c r="R408" i="11"/>
  <c r="P408" i="11"/>
  <c r="W408" i="11" s="1"/>
  <c r="U406" i="11"/>
  <c r="R406" i="11"/>
  <c r="P406" i="11"/>
  <c r="W406" i="11" s="1"/>
  <c r="U405" i="11"/>
  <c r="R405" i="11"/>
  <c r="P405" i="11"/>
  <c r="W405" i="11" s="1"/>
  <c r="U404" i="11"/>
  <c r="R404" i="11"/>
  <c r="P404" i="11"/>
  <c r="W404" i="11" s="1"/>
  <c r="U403" i="11"/>
  <c r="R403" i="11"/>
  <c r="P403" i="11"/>
  <c r="W403" i="11" s="1"/>
  <c r="U402" i="11"/>
  <c r="R402" i="11"/>
  <c r="P402" i="11"/>
  <c r="W402" i="11" s="1"/>
  <c r="U400" i="11"/>
  <c r="R400" i="11"/>
  <c r="P400" i="11"/>
  <c r="W400" i="11" s="1"/>
  <c r="U399" i="11"/>
  <c r="R399" i="11"/>
  <c r="P399" i="11"/>
  <c r="W399" i="11" s="1"/>
  <c r="U396" i="11"/>
  <c r="R396" i="11"/>
  <c r="P396" i="11"/>
  <c r="W396" i="11" s="1"/>
  <c r="U395" i="11"/>
  <c r="R395" i="11"/>
  <c r="P395" i="11"/>
  <c r="W395" i="11" s="1"/>
  <c r="U394" i="11"/>
  <c r="R394" i="11"/>
  <c r="P394" i="11"/>
  <c r="W394" i="11" s="1"/>
  <c r="U393" i="11"/>
  <c r="R393" i="11"/>
  <c r="P393" i="11"/>
  <c r="W393" i="11" s="1"/>
  <c r="U392" i="11"/>
  <c r="R392" i="11"/>
  <c r="P392" i="11"/>
  <c r="W392" i="11" s="1"/>
  <c r="U391" i="11"/>
  <c r="R391" i="11"/>
  <c r="P391" i="11"/>
  <c r="W391" i="11" s="1"/>
  <c r="U388" i="11"/>
  <c r="R388" i="11"/>
  <c r="P388" i="11"/>
  <c r="W388" i="11" s="1"/>
  <c r="U387" i="11"/>
  <c r="R387" i="11"/>
  <c r="P387" i="11"/>
  <c r="W387" i="11" s="1"/>
  <c r="U386" i="11"/>
  <c r="R386" i="11"/>
  <c r="P386" i="11"/>
  <c r="W386" i="11" s="1"/>
  <c r="U385" i="11"/>
  <c r="R385" i="11"/>
  <c r="P385" i="11"/>
  <c r="W385" i="11" s="1"/>
  <c r="U384" i="11"/>
  <c r="R384" i="11"/>
  <c r="P384" i="11"/>
  <c r="W384" i="11" s="1"/>
  <c r="U383" i="11"/>
  <c r="R383" i="11"/>
  <c r="P383" i="11"/>
  <c r="W383" i="11" s="1"/>
  <c r="U382" i="11"/>
  <c r="R382" i="11"/>
  <c r="P382" i="11"/>
  <c r="W382" i="11" s="1"/>
  <c r="U381" i="11"/>
  <c r="R381" i="11"/>
  <c r="P381" i="11"/>
  <c r="W381" i="11" s="1"/>
  <c r="U380" i="11"/>
  <c r="R380" i="11"/>
  <c r="P380" i="11"/>
  <c r="W380" i="11" s="1"/>
  <c r="U379" i="11"/>
  <c r="R379" i="11"/>
  <c r="P379" i="11"/>
  <c r="W379" i="11" s="1"/>
  <c r="U378" i="11"/>
  <c r="R378" i="11"/>
  <c r="P378" i="11"/>
  <c r="W378" i="11" s="1"/>
  <c r="U377" i="11"/>
  <c r="R377" i="11"/>
  <c r="P377" i="11"/>
  <c r="W377" i="11" s="1"/>
  <c r="U376" i="11"/>
  <c r="R376" i="11"/>
  <c r="P376" i="11"/>
  <c r="W376" i="11" s="1"/>
  <c r="N373" i="11"/>
  <c r="N425" i="11" s="1"/>
  <c r="M373" i="11"/>
  <c r="M425" i="11" s="1"/>
  <c r="L373" i="11"/>
  <c r="L425" i="11" s="1"/>
  <c r="K373" i="11"/>
  <c r="K425" i="11" s="1"/>
  <c r="J373" i="11"/>
  <c r="J425" i="11" s="1"/>
  <c r="I373" i="11"/>
  <c r="I425" i="11" s="1"/>
  <c r="H373" i="11"/>
  <c r="H425" i="11" s="1"/>
  <c r="G373" i="11"/>
  <c r="G425" i="11" s="1"/>
  <c r="U372" i="11"/>
  <c r="R372" i="11"/>
  <c r="P372" i="11"/>
  <c r="W372" i="11" s="1"/>
  <c r="U369" i="11"/>
  <c r="R369" i="11"/>
  <c r="P369" i="11"/>
  <c r="W369" i="11" s="1"/>
  <c r="U368" i="11"/>
  <c r="R368" i="11"/>
  <c r="P368" i="11"/>
  <c r="W368" i="11" s="1"/>
  <c r="U367" i="11"/>
  <c r="R367" i="11"/>
  <c r="P367" i="11"/>
  <c r="W367" i="11" s="1"/>
  <c r="U365" i="11"/>
  <c r="R365" i="11"/>
  <c r="P365" i="11"/>
  <c r="W365" i="11" s="1"/>
  <c r="U364" i="11"/>
  <c r="R364" i="11"/>
  <c r="P364" i="11"/>
  <c r="W364" i="11" s="1"/>
  <c r="U363" i="11"/>
  <c r="R363" i="11"/>
  <c r="P363" i="11"/>
  <c r="W363" i="11" s="1"/>
  <c r="Z411" i="11" s="1"/>
  <c r="U361" i="11"/>
  <c r="R361" i="11"/>
  <c r="P361" i="11"/>
  <c r="W361" i="11" s="1"/>
  <c r="U360" i="11"/>
  <c r="R360" i="11"/>
  <c r="P360" i="11"/>
  <c r="W360" i="11" s="1"/>
  <c r="U359" i="11"/>
  <c r="R359" i="11"/>
  <c r="P359" i="11"/>
  <c r="W359" i="11" s="1"/>
  <c r="U358" i="11"/>
  <c r="R358" i="11"/>
  <c r="P358" i="11"/>
  <c r="W358" i="11" s="1"/>
  <c r="U357" i="11"/>
  <c r="R357" i="11"/>
  <c r="P357" i="11"/>
  <c r="W357" i="11" s="1"/>
  <c r="U356" i="11"/>
  <c r="R356" i="11"/>
  <c r="P356" i="11"/>
  <c r="W356" i="11" s="1"/>
  <c r="U353" i="11"/>
  <c r="R353" i="11"/>
  <c r="P353" i="11"/>
  <c r="W353" i="11" s="1"/>
  <c r="U352" i="11"/>
  <c r="R352" i="11"/>
  <c r="P352" i="11"/>
  <c r="W352" i="11" s="1"/>
  <c r="N347" i="11"/>
  <c r="M347" i="11"/>
  <c r="L347" i="11"/>
  <c r="K347" i="11"/>
  <c r="J347" i="11"/>
  <c r="I347" i="11"/>
  <c r="H347" i="11"/>
  <c r="G347" i="11"/>
  <c r="U345" i="11"/>
  <c r="R345" i="11"/>
  <c r="P345" i="11"/>
  <c r="W345" i="11" s="1"/>
  <c r="U344" i="11"/>
  <c r="R344" i="11"/>
  <c r="P344" i="11"/>
  <c r="W344" i="11" s="1"/>
  <c r="U343" i="11"/>
  <c r="R343" i="11"/>
  <c r="P343" i="11"/>
  <c r="W343" i="11" s="1"/>
  <c r="U341" i="11"/>
  <c r="R341" i="11"/>
  <c r="P341" i="11"/>
  <c r="W341" i="11" s="1"/>
  <c r="N339" i="11"/>
  <c r="M339" i="11"/>
  <c r="L339" i="11"/>
  <c r="K339" i="11"/>
  <c r="J339" i="11"/>
  <c r="I339" i="11"/>
  <c r="H339" i="11"/>
  <c r="G339" i="11"/>
  <c r="U338" i="11"/>
  <c r="R338" i="11"/>
  <c r="P338" i="11"/>
  <c r="W338" i="11" s="1"/>
  <c r="Z338" i="11" s="1"/>
  <c r="U337" i="11"/>
  <c r="R337" i="11"/>
  <c r="P337" i="11"/>
  <c r="W337" i="11" s="1"/>
  <c r="U335" i="11"/>
  <c r="R335" i="11"/>
  <c r="P335" i="11"/>
  <c r="W335" i="11" s="1"/>
  <c r="U334" i="11"/>
  <c r="R334" i="11"/>
  <c r="P334" i="11"/>
  <c r="W334" i="11" s="1"/>
  <c r="U332" i="11"/>
  <c r="R332" i="11"/>
  <c r="P332" i="11"/>
  <c r="W332" i="11" s="1"/>
  <c r="U331" i="11"/>
  <c r="R331" i="11"/>
  <c r="P331" i="11"/>
  <c r="W331" i="11" s="1"/>
  <c r="U330" i="11"/>
  <c r="R330" i="11"/>
  <c r="P330" i="11"/>
  <c r="W330" i="11" s="1"/>
  <c r="U329" i="11"/>
  <c r="R329" i="11"/>
  <c r="P329" i="11"/>
  <c r="W329" i="11" s="1"/>
  <c r="U328" i="11"/>
  <c r="R328" i="11"/>
  <c r="P328" i="11"/>
  <c r="W328" i="11" s="1"/>
  <c r="U327" i="11"/>
  <c r="R327" i="11"/>
  <c r="P327" i="11"/>
  <c r="W327" i="11" s="1"/>
  <c r="U326" i="11"/>
  <c r="R326" i="11"/>
  <c r="P326" i="11"/>
  <c r="W326" i="11" s="1"/>
  <c r="U325" i="11"/>
  <c r="R325" i="11"/>
  <c r="P325" i="11"/>
  <c r="W325" i="11" s="1"/>
  <c r="U324" i="11"/>
  <c r="R324" i="11"/>
  <c r="P324" i="11"/>
  <c r="W324" i="11" s="1"/>
  <c r="U323" i="11"/>
  <c r="R323" i="11"/>
  <c r="P323" i="11"/>
  <c r="W323" i="11" s="1"/>
  <c r="U322" i="11"/>
  <c r="R322" i="11"/>
  <c r="P322" i="11"/>
  <c r="W322" i="11" s="1"/>
  <c r="U320" i="11"/>
  <c r="R320" i="11"/>
  <c r="P320" i="11"/>
  <c r="W320" i="11" s="1"/>
  <c r="U319" i="11"/>
  <c r="R319" i="11"/>
  <c r="P319" i="11"/>
  <c r="W319" i="11" s="1"/>
  <c r="U318" i="11"/>
  <c r="R318" i="11"/>
  <c r="P318" i="11"/>
  <c r="W318" i="11" s="1"/>
  <c r="U317" i="11"/>
  <c r="R317" i="11"/>
  <c r="P317" i="11"/>
  <c r="W317" i="11" s="1"/>
  <c r="U316" i="11"/>
  <c r="R316" i="11"/>
  <c r="P316" i="11"/>
  <c r="W316" i="11" s="1"/>
  <c r="U315" i="11"/>
  <c r="R315" i="11"/>
  <c r="P315" i="11"/>
  <c r="W315" i="11" s="1"/>
  <c r="U312" i="11"/>
  <c r="R312" i="11"/>
  <c r="P312" i="11"/>
  <c r="W312" i="11" s="1"/>
  <c r="U311" i="11"/>
  <c r="R311" i="11"/>
  <c r="P311" i="11"/>
  <c r="W311" i="11" s="1"/>
  <c r="U308" i="11"/>
  <c r="R308" i="11"/>
  <c r="P308" i="11"/>
  <c r="W308" i="11" s="1"/>
  <c r="U307" i="11"/>
  <c r="R307" i="11"/>
  <c r="P307" i="11"/>
  <c r="W307" i="11" s="1"/>
  <c r="U306" i="11"/>
  <c r="R306" i="11"/>
  <c r="P306" i="11"/>
  <c r="W306" i="11" s="1"/>
  <c r="U305" i="11"/>
  <c r="R305" i="11"/>
  <c r="P305" i="11"/>
  <c r="W305" i="11" s="1"/>
  <c r="U304" i="11"/>
  <c r="R304" i="11"/>
  <c r="P304" i="11"/>
  <c r="W304" i="11" s="1"/>
  <c r="N301" i="11"/>
  <c r="N348" i="11" s="1"/>
  <c r="M301" i="11"/>
  <c r="M348" i="11" s="1"/>
  <c r="L301" i="11"/>
  <c r="L348" i="11" s="1"/>
  <c r="K301" i="11"/>
  <c r="K348" i="11" s="1"/>
  <c r="J301" i="11"/>
  <c r="J348" i="11" s="1"/>
  <c r="I301" i="11"/>
  <c r="I348" i="11" s="1"/>
  <c r="H301" i="11"/>
  <c r="H348" i="11" s="1"/>
  <c r="G301" i="11"/>
  <c r="G348" i="11" s="1"/>
  <c r="U300" i="11"/>
  <c r="R300" i="11"/>
  <c r="P300" i="11"/>
  <c r="W300" i="11" s="1"/>
  <c r="U297" i="11"/>
  <c r="R297" i="11"/>
  <c r="P297" i="11"/>
  <c r="W297" i="11" s="1"/>
  <c r="U296" i="11"/>
  <c r="R296" i="11"/>
  <c r="P296" i="11"/>
  <c r="W296" i="11" s="1"/>
  <c r="U295" i="11"/>
  <c r="R295" i="11"/>
  <c r="P295" i="11"/>
  <c r="W295" i="11" s="1"/>
  <c r="U293" i="11"/>
  <c r="R293" i="11"/>
  <c r="P293" i="11"/>
  <c r="W293" i="11" s="1"/>
  <c r="U292" i="11"/>
  <c r="R292" i="11"/>
  <c r="P292" i="11"/>
  <c r="W292" i="11" s="1"/>
  <c r="U291" i="11"/>
  <c r="R291" i="11"/>
  <c r="P291" i="11"/>
  <c r="W291" i="11" s="1"/>
  <c r="U289" i="11"/>
  <c r="R289" i="11"/>
  <c r="P289" i="11"/>
  <c r="W289" i="11" s="1"/>
  <c r="U288" i="11"/>
  <c r="R288" i="11"/>
  <c r="P288" i="11"/>
  <c r="W288" i="11" s="1"/>
  <c r="Z337" i="11" s="1"/>
  <c r="U287" i="11"/>
  <c r="R287" i="11"/>
  <c r="P287" i="11"/>
  <c r="W287" i="11" s="1"/>
  <c r="U286" i="11"/>
  <c r="R286" i="11"/>
  <c r="P286" i="11"/>
  <c r="W286" i="11" s="1"/>
  <c r="U285" i="11"/>
  <c r="R285" i="11"/>
  <c r="P285" i="11"/>
  <c r="W285" i="11" s="1"/>
  <c r="U284" i="11"/>
  <c r="R284" i="11"/>
  <c r="P284" i="11"/>
  <c r="W284" i="11" s="1"/>
  <c r="U283" i="11"/>
  <c r="R283" i="11"/>
  <c r="P283" i="11"/>
  <c r="W283" i="11" s="1"/>
  <c r="U282" i="11"/>
  <c r="R282" i="11"/>
  <c r="P282" i="11"/>
  <c r="W282" i="11" s="1"/>
  <c r="N277" i="11"/>
  <c r="M277" i="11"/>
  <c r="L277" i="11"/>
  <c r="K277" i="11"/>
  <c r="J277" i="11"/>
  <c r="I277" i="11"/>
  <c r="H277" i="11"/>
  <c r="G277" i="11"/>
  <c r="U275" i="11"/>
  <c r="R275" i="11"/>
  <c r="P275" i="11"/>
  <c r="W275" i="11" s="1"/>
  <c r="U274" i="11"/>
  <c r="R274" i="11"/>
  <c r="P274" i="11"/>
  <c r="W274" i="11" s="1"/>
  <c r="U273" i="11"/>
  <c r="R273" i="11"/>
  <c r="P273" i="11"/>
  <c r="W273" i="11" s="1"/>
  <c r="U271" i="11"/>
  <c r="R271" i="11"/>
  <c r="P271" i="11"/>
  <c r="W271" i="11" s="1"/>
  <c r="U270" i="11"/>
  <c r="R270" i="11"/>
  <c r="P270" i="11"/>
  <c r="W270" i="11" s="1"/>
  <c r="U269" i="11"/>
  <c r="R269" i="11"/>
  <c r="P269" i="11"/>
  <c r="W269" i="11" s="1"/>
  <c r="U267" i="11"/>
  <c r="R267" i="11"/>
  <c r="P267" i="11"/>
  <c r="W267" i="11" s="1"/>
  <c r="U266" i="11"/>
  <c r="R266" i="11"/>
  <c r="P266" i="11"/>
  <c r="W266" i="11" s="1"/>
  <c r="U265" i="11"/>
  <c r="R265" i="11"/>
  <c r="P265" i="11"/>
  <c r="W265" i="11" s="1"/>
  <c r="U264" i="11"/>
  <c r="R264" i="11"/>
  <c r="P264" i="11"/>
  <c r="W264" i="11" s="1"/>
  <c r="U263" i="11"/>
  <c r="R263" i="11"/>
  <c r="P263" i="11"/>
  <c r="W263" i="11" s="1"/>
  <c r="U262" i="11"/>
  <c r="R262" i="11"/>
  <c r="P262" i="11"/>
  <c r="W262" i="11" s="1"/>
  <c r="N259" i="11"/>
  <c r="M259" i="11"/>
  <c r="L259" i="11"/>
  <c r="K259" i="11"/>
  <c r="J259" i="11"/>
  <c r="I259" i="11"/>
  <c r="H259" i="11"/>
  <c r="G259" i="11"/>
  <c r="U258" i="11"/>
  <c r="R258" i="11"/>
  <c r="P258" i="11"/>
  <c r="W258" i="11" s="1"/>
  <c r="Z258" i="11" s="1"/>
  <c r="U257" i="11"/>
  <c r="R257" i="11"/>
  <c r="P257" i="11"/>
  <c r="W257" i="11" s="1"/>
  <c r="U255" i="11"/>
  <c r="R255" i="11"/>
  <c r="P255" i="11"/>
  <c r="W255" i="11" s="1"/>
  <c r="U254" i="11"/>
  <c r="R254" i="11"/>
  <c r="P254" i="11"/>
  <c r="W254" i="11" s="1"/>
  <c r="U252" i="11"/>
  <c r="R252" i="11"/>
  <c r="P252" i="11"/>
  <c r="W252" i="11" s="1"/>
  <c r="U251" i="11"/>
  <c r="R251" i="11"/>
  <c r="P251" i="11"/>
  <c r="W251" i="11" s="1"/>
  <c r="U250" i="11"/>
  <c r="R250" i="11"/>
  <c r="P250" i="11"/>
  <c r="W250" i="11" s="1"/>
  <c r="U249" i="11"/>
  <c r="R249" i="11"/>
  <c r="P249" i="11"/>
  <c r="W249" i="11" s="1"/>
  <c r="U246" i="11"/>
  <c r="R246" i="11"/>
  <c r="P246" i="11"/>
  <c r="W246" i="11" s="1"/>
  <c r="U245" i="11"/>
  <c r="R245" i="11"/>
  <c r="P245" i="11"/>
  <c r="W245" i="11" s="1"/>
  <c r="U244" i="11"/>
  <c r="R244" i="11"/>
  <c r="P244" i="11"/>
  <c r="W244" i="11" s="1"/>
  <c r="U243" i="11"/>
  <c r="R243" i="11"/>
  <c r="P243" i="11"/>
  <c r="W243" i="11" s="1"/>
  <c r="U241" i="11"/>
  <c r="R241" i="11"/>
  <c r="P241" i="11"/>
  <c r="W241" i="11" s="1"/>
  <c r="U240" i="11"/>
  <c r="R240" i="11"/>
  <c r="P240" i="11"/>
  <c r="W240" i="11" s="1"/>
  <c r="U239" i="11"/>
  <c r="R239" i="11"/>
  <c r="P239" i="11"/>
  <c r="W239" i="11" s="1"/>
  <c r="U238" i="11"/>
  <c r="R238" i="11"/>
  <c r="P238" i="11"/>
  <c r="W238" i="11" s="1"/>
  <c r="U237" i="11"/>
  <c r="R237" i="11"/>
  <c r="P237" i="11"/>
  <c r="W237" i="11" s="1"/>
  <c r="U235" i="11"/>
  <c r="R235" i="11"/>
  <c r="P235" i="11"/>
  <c r="W235" i="11" s="1"/>
  <c r="U234" i="11"/>
  <c r="R234" i="11"/>
  <c r="P234" i="11"/>
  <c r="W234" i="11" s="1"/>
  <c r="U233" i="11"/>
  <c r="R233" i="11"/>
  <c r="P233" i="11"/>
  <c r="W233" i="11" s="1"/>
  <c r="U232" i="11"/>
  <c r="R232" i="11"/>
  <c r="P232" i="11"/>
  <c r="W232" i="11" s="1"/>
  <c r="U231" i="11"/>
  <c r="R231" i="11"/>
  <c r="P231" i="11"/>
  <c r="W231" i="11" s="1"/>
  <c r="U230" i="11"/>
  <c r="R230" i="11"/>
  <c r="P230" i="11"/>
  <c r="W230" i="11" s="1"/>
  <c r="U229" i="11"/>
  <c r="R229" i="11"/>
  <c r="P229" i="11"/>
  <c r="W229" i="11" s="1"/>
  <c r="U226" i="11"/>
  <c r="R226" i="11"/>
  <c r="P226" i="11"/>
  <c r="W226" i="11" s="1"/>
  <c r="U225" i="11"/>
  <c r="R225" i="11"/>
  <c r="P225" i="11"/>
  <c r="W225" i="11" s="1"/>
  <c r="U224" i="11"/>
  <c r="R224" i="11"/>
  <c r="P224" i="11"/>
  <c r="W224" i="11" s="1"/>
  <c r="U223" i="11"/>
  <c r="R223" i="11"/>
  <c r="P223" i="11"/>
  <c r="W223" i="11" s="1"/>
  <c r="U222" i="11"/>
  <c r="R222" i="11"/>
  <c r="P222" i="11"/>
  <c r="W222" i="11" s="1"/>
  <c r="U221" i="11"/>
  <c r="R221" i="11"/>
  <c r="P221" i="11"/>
  <c r="W221" i="11" s="1"/>
  <c r="U220" i="11"/>
  <c r="R220" i="11"/>
  <c r="P220" i="11"/>
  <c r="W220" i="11" s="1"/>
  <c r="U219" i="11"/>
  <c r="R219" i="11"/>
  <c r="P219" i="11"/>
  <c r="W219" i="11" s="1"/>
  <c r="N216" i="11"/>
  <c r="N278" i="11" s="1"/>
  <c r="M216" i="11"/>
  <c r="M278" i="11" s="1"/>
  <c r="L216" i="11"/>
  <c r="L278" i="11" s="1"/>
  <c r="K216" i="11"/>
  <c r="K278" i="11" s="1"/>
  <c r="J216" i="11"/>
  <c r="J278" i="11" s="1"/>
  <c r="I216" i="11"/>
  <c r="I278" i="11" s="1"/>
  <c r="H216" i="11"/>
  <c r="H278" i="11" s="1"/>
  <c r="G216" i="11"/>
  <c r="G278" i="11" s="1"/>
  <c r="U215" i="11"/>
  <c r="R215" i="11"/>
  <c r="P215" i="11"/>
  <c r="W215" i="11" s="1"/>
  <c r="U212" i="11"/>
  <c r="R212" i="11"/>
  <c r="P212" i="11"/>
  <c r="W212" i="11" s="1"/>
  <c r="U211" i="11"/>
  <c r="R211" i="11"/>
  <c r="P211" i="11"/>
  <c r="W211" i="11" s="1"/>
  <c r="U209" i="11"/>
  <c r="R209" i="11"/>
  <c r="P209" i="11"/>
  <c r="W209" i="11" s="1"/>
  <c r="U208" i="11"/>
  <c r="R208" i="11"/>
  <c r="P208" i="11"/>
  <c r="W208" i="11" s="1"/>
  <c r="Z257" i="11" s="1"/>
  <c r="U205" i="11"/>
  <c r="R205" i="11"/>
  <c r="P205" i="11"/>
  <c r="W205" i="11" s="1"/>
  <c r="U204" i="11"/>
  <c r="R204" i="11"/>
  <c r="P204" i="11"/>
  <c r="W204" i="11" s="1"/>
  <c r="U203" i="11"/>
  <c r="R203" i="11"/>
  <c r="P203" i="11"/>
  <c r="W203" i="11" s="1"/>
  <c r="U202" i="11"/>
  <c r="R202" i="11"/>
  <c r="P202" i="11"/>
  <c r="W202" i="11" s="1"/>
  <c r="N197" i="11"/>
  <c r="M197" i="11"/>
  <c r="L197" i="11"/>
  <c r="K197" i="11"/>
  <c r="J197" i="11"/>
  <c r="I197" i="11"/>
  <c r="H197" i="11"/>
  <c r="G197" i="11"/>
  <c r="U195" i="11"/>
  <c r="R195" i="11"/>
  <c r="P195" i="11"/>
  <c r="W195" i="11" s="1"/>
  <c r="Z195" i="11" s="1"/>
  <c r="U194" i="11"/>
  <c r="R194" i="11"/>
  <c r="P194" i="11"/>
  <c r="W194" i="11" s="1"/>
  <c r="U193" i="11"/>
  <c r="R193" i="11"/>
  <c r="P193" i="11"/>
  <c r="W193" i="11" s="1"/>
  <c r="Z193" i="11" s="1"/>
  <c r="U191" i="11"/>
  <c r="R191" i="11"/>
  <c r="P191" i="11"/>
  <c r="W191" i="11" s="1"/>
  <c r="U190" i="11"/>
  <c r="R190" i="11"/>
  <c r="P190" i="11"/>
  <c r="W190" i="11" s="1"/>
  <c r="Z190" i="11" s="1"/>
  <c r="U189" i="11"/>
  <c r="R189" i="11"/>
  <c r="P189" i="11"/>
  <c r="W189" i="11" s="1"/>
  <c r="U188" i="11"/>
  <c r="R188" i="11"/>
  <c r="P188" i="11"/>
  <c r="W188" i="11" s="1"/>
  <c r="U187" i="11"/>
  <c r="R187" i="11"/>
  <c r="P187" i="11"/>
  <c r="W187" i="11" s="1"/>
  <c r="Z187" i="11" s="1"/>
  <c r="N184" i="11"/>
  <c r="M184" i="11"/>
  <c r="L184" i="11"/>
  <c r="K184" i="11"/>
  <c r="J184" i="11"/>
  <c r="I184" i="11"/>
  <c r="H184" i="11"/>
  <c r="G184" i="11"/>
  <c r="U183" i="11"/>
  <c r="R183" i="11"/>
  <c r="P183" i="11"/>
  <c r="W183" i="11" s="1"/>
  <c r="Z183" i="11" s="1"/>
  <c r="U182" i="11"/>
  <c r="R182" i="11"/>
  <c r="P182" i="11"/>
  <c r="W182" i="11" s="1"/>
  <c r="U180" i="11"/>
  <c r="R180" i="11"/>
  <c r="P180" i="11"/>
  <c r="W180" i="11" s="1"/>
  <c r="U179" i="11"/>
  <c r="R179" i="11"/>
  <c r="P179" i="11"/>
  <c r="W179" i="11" s="1"/>
  <c r="Z179" i="11" s="1"/>
  <c r="U177" i="11"/>
  <c r="R177" i="11"/>
  <c r="P177" i="11"/>
  <c r="W177" i="11" s="1"/>
  <c r="U176" i="11"/>
  <c r="R176" i="11"/>
  <c r="P176" i="11"/>
  <c r="W176" i="11" s="1"/>
  <c r="U175" i="11"/>
  <c r="R175" i="11"/>
  <c r="P175" i="11"/>
  <c r="W175" i="11" s="1"/>
  <c r="Z175" i="11" s="1"/>
  <c r="U173" i="11"/>
  <c r="R173" i="11"/>
  <c r="P173" i="11"/>
  <c r="W173" i="11" s="1"/>
  <c r="U172" i="11"/>
  <c r="R172" i="11"/>
  <c r="P172" i="11"/>
  <c r="W172" i="11" s="1"/>
  <c r="U171" i="11"/>
  <c r="R171" i="11"/>
  <c r="P171" i="11"/>
  <c r="W171" i="11" s="1"/>
  <c r="Z171" i="11" s="1"/>
  <c r="U170" i="11"/>
  <c r="R170" i="11"/>
  <c r="P170" i="11"/>
  <c r="W170" i="11" s="1"/>
  <c r="U169" i="11"/>
  <c r="R169" i="11"/>
  <c r="P169" i="11"/>
  <c r="W169" i="11" s="1"/>
  <c r="U168" i="11"/>
  <c r="R168" i="11"/>
  <c r="P168" i="11"/>
  <c r="W168" i="11" s="1"/>
  <c r="U167" i="11"/>
  <c r="R167" i="11"/>
  <c r="P167" i="11"/>
  <c r="W167" i="11" s="1"/>
  <c r="U164" i="11"/>
  <c r="R164" i="11"/>
  <c r="P164" i="11"/>
  <c r="W164" i="11" s="1"/>
  <c r="Z164" i="11" s="1"/>
  <c r="U163" i="11"/>
  <c r="R163" i="11"/>
  <c r="P163" i="11"/>
  <c r="W163" i="11" s="1"/>
  <c r="U162" i="11"/>
  <c r="R162" i="11"/>
  <c r="P162" i="11"/>
  <c r="W162" i="11" s="1"/>
  <c r="Z162" i="11" s="1"/>
  <c r="U161" i="11"/>
  <c r="R161" i="11"/>
  <c r="P161" i="11"/>
  <c r="W161" i="11" s="1"/>
  <c r="Z161" i="11" s="1"/>
  <c r="U160" i="11"/>
  <c r="R160" i="11"/>
  <c r="P160" i="11"/>
  <c r="W160" i="11" s="1"/>
  <c r="Z160" i="11" s="1"/>
  <c r="U159" i="11"/>
  <c r="R159" i="11"/>
  <c r="P159" i="11"/>
  <c r="W159" i="11" s="1"/>
  <c r="Z159" i="11" s="1"/>
  <c r="U158" i="11"/>
  <c r="R158" i="11"/>
  <c r="P158" i="11"/>
  <c r="W158" i="11" s="1"/>
  <c r="Z158" i="11" s="1"/>
  <c r="U157" i="11"/>
  <c r="R157" i="11"/>
  <c r="P157" i="11"/>
  <c r="W157" i="11" s="1"/>
  <c r="Z157" i="11" s="1"/>
  <c r="U156" i="11"/>
  <c r="R156" i="11"/>
  <c r="P156" i="11"/>
  <c r="W156" i="11" s="1"/>
  <c r="Z156" i="11" s="1"/>
  <c r="U155" i="11"/>
  <c r="R155" i="11"/>
  <c r="P155" i="11"/>
  <c r="W155" i="11" s="1"/>
  <c r="Z155" i="11" s="1"/>
  <c r="U154" i="11"/>
  <c r="R154" i="11"/>
  <c r="P154" i="11"/>
  <c r="W154" i="11" s="1"/>
  <c r="Z154" i="11" s="1"/>
  <c r="U153" i="11"/>
  <c r="R153" i="11"/>
  <c r="P153" i="11"/>
  <c r="W153" i="11" s="1"/>
  <c r="Z153" i="11" s="1"/>
  <c r="N150" i="11"/>
  <c r="N198" i="11" s="1"/>
  <c r="M150" i="11"/>
  <c r="M198" i="11" s="1"/>
  <c r="L150" i="11"/>
  <c r="L198" i="11" s="1"/>
  <c r="K150" i="11"/>
  <c r="K198" i="11" s="1"/>
  <c r="J150" i="11"/>
  <c r="J198" i="11" s="1"/>
  <c r="I150" i="11"/>
  <c r="I198" i="11" s="1"/>
  <c r="H150" i="11"/>
  <c r="H198" i="11" s="1"/>
  <c r="G150" i="11"/>
  <c r="G198" i="11" s="1"/>
  <c r="U149" i="11"/>
  <c r="R149" i="11"/>
  <c r="P149" i="11"/>
  <c r="W149" i="11" s="1"/>
  <c r="Z149" i="11" s="1"/>
  <c r="U147" i="11"/>
  <c r="R147" i="11"/>
  <c r="P147" i="11"/>
  <c r="W147" i="11" s="1"/>
  <c r="Z147" i="11" s="1"/>
  <c r="U145" i="11"/>
  <c r="R145" i="11"/>
  <c r="P145" i="11"/>
  <c r="W145" i="11" s="1"/>
  <c r="U144" i="11"/>
  <c r="R144" i="11"/>
  <c r="P144" i="11"/>
  <c r="W144" i="11" s="1"/>
  <c r="U143" i="11"/>
  <c r="R143" i="11"/>
  <c r="P143" i="11"/>
  <c r="W143" i="11" s="1"/>
  <c r="Z143" i="11" s="1"/>
  <c r="U141" i="11"/>
  <c r="R141" i="11"/>
  <c r="P141" i="11"/>
  <c r="W141" i="11" s="1"/>
  <c r="U140" i="11"/>
  <c r="R140" i="11"/>
  <c r="P140" i="11"/>
  <c r="W140" i="11" s="1"/>
  <c r="Z182" i="11" s="1"/>
  <c r="U137" i="11"/>
  <c r="R137" i="11"/>
  <c r="P137" i="11"/>
  <c r="W137" i="11" s="1"/>
  <c r="Z137" i="11" s="1"/>
  <c r="U136" i="11"/>
  <c r="R136" i="11"/>
  <c r="P136" i="11"/>
  <c r="W136" i="11" s="1"/>
  <c r="Z136" i="11" s="1"/>
  <c r="U135" i="11"/>
  <c r="R135" i="11"/>
  <c r="P135" i="11"/>
  <c r="W135" i="11" s="1"/>
  <c r="Z135" i="11" s="1"/>
  <c r="U134" i="11"/>
  <c r="R134" i="11"/>
  <c r="P134" i="11"/>
  <c r="W134" i="11" s="1"/>
  <c r="Z134" i="11" s="1"/>
  <c r="N129" i="11"/>
  <c r="M129" i="11"/>
  <c r="L129" i="11"/>
  <c r="K129" i="11"/>
  <c r="J129" i="11"/>
  <c r="I129" i="11"/>
  <c r="H129" i="11"/>
  <c r="G129" i="11"/>
  <c r="U128" i="11"/>
  <c r="R128" i="11"/>
  <c r="P128" i="11"/>
  <c r="W128" i="11" s="1"/>
  <c r="U127" i="11"/>
  <c r="R127" i="11"/>
  <c r="P127" i="11"/>
  <c r="W127" i="11" s="1"/>
  <c r="U126" i="11"/>
  <c r="R126" i="11"/>
  <c r="P126" i="11"/>
  <c r="W126" i="11" s="1"/>
  <c r="U125" i="11"/>
  <c r="R125" i="11"/>
  <c r="P125" i="11"/>
  <c r="W125" i="11" s="1"/>
  <c r="U123" i="11"/>
  <c r="R123" i="11"/>
  <c r="P123" i="11"/>
  <c r="W123" i="11" s="1"/>
  <c r="U122" i="11"/>
  <c r="R122" i="11"/>
  <c r="P122" i="11"/>
  <c r="W122" i="11" s="1"/>
  <c r="U121" i="11"/>
  <c r="R121" i="11"/>
  <c r="P121" i="11"/>
  <c r="W121" i="11" s="1"/>
  <c r="U120" i="11"/>
  <c r="R120" i="11"/>
  <c r="P120" i="11"/>
  <c r="W120" i="11" s="1"/>
  <c r="U119" i="11"/>
  <c r="R119" i="11"/>
  <c r="P119" i="11"/>
  <c r="W119" i="11" s="1"/>
  <c r="N116" i="11"/>
  <c r="M116" i="11"/>
  <c r="L116" i="11"/>
  <c r="K116" i="11"/>
  <c r="J116" i="11"/>
  <c r="I116" i="11"/>
  <c r="H116" i="11"/>
  <c r="G116" i="11"/>
  <c r="U115" i="11"/>
  <c r="R115" i="11"/>
  <c r="P115" i="11"/>
  <c r="W115" i="11" s="1"/>
  <c r="Z115" i="11" s="1"/>
  <c r="U114" i="11"/>
  <c r="R114" i="11"/>
  <c r="P114" i="11"/>
  <c r="W114" i="11" s="1"/>
  <c r="U112" i="11"/>
  <c r="R112" i="11"/>
  <c r="P112" i="11"/>
  <c r="W112" i="11" s="1"/>
  <c r="U111" i="11"/>
  <c r="R111" i="11"/>
  <c r="P111" i="11"/>
  <c r="W111" i="11" s="1"/>
  <c r="U109" i="11"/>
  <c r="R109" i="11"/>
  <c r="P109" i="11"/>
  <c r="W109" i="11" s="1"/>
  <c r="U108" i="11"/>
  <c r="R108" i="11"/>
  <c r="P108" i="11"/>
  <c r="W108" i="11" s="1"/>
  <c r="U107" i="11"/>
  <c r="R107" i="11"/>
  <c r="P107" i="11"/>
  <c r="W107" i="11" s="1"/>
  <c r="U106" i="11"/>
  <c r="R106" i="11"/>
  <c r="P106" i="11"/>
  <c r="W106" i="11" s="1"/>
  <c r="U104" i="11"/>
  <c r="R104" i="11"/>
  <c r="P104" i="11"/>
  <c r="W104" i="11" s="1"/>
  <c r="U103" i="11"/>
  <c r="R103" i="11"/>
  <c r="P103" i="11"/>
  <c r="W103" i="11" s="1"/>
  <c r="U102" i="11"/>
  <c r="R102" i="11"/>
  <c r="P102" i="11"/>
  <c r="W102" i="11" s="1"/>
  <c r="U101" i="11"/>
  <c r="R101" i="11"/>
  <c r="P101" i="11"/>
  <c r="W101" i="11" s="1"/>
  <c r="U100" i="11"/>
  <c r="R100" i="11"/>
  <c r="P100" i="11"/>
  <c r="W100" i="11" s="1"/>
  <c r="U97" i="11"/>
  <c r="R97" i="11"/>
  <c r="P97" i="11"/>
  <c r="W97" i="11" s="1"/>
  <c r="U96" i="11"/>
  <c r="R96" i="11"/>
  <c r="P96" i="11"/>
  <c r="W96" i="11" s="1"/>
  <c r="U95" i="11"/>
  <c r="R95" i="11"/>
  <c r="P95" i="11"/>
  <c r="W95" i="11" s="1"/>
  <c r="U94" i="11"/>
  <c r="R94" i="11"/>
  <c r="P94" i="11"/>
  <c r="W94" i="11" s="1"/>
  <c r="U93" i="11"/>
  <c r="R93" i="11"/>
  <c r="P93" i="11"/>
  <c r="W93" i="11" s="1"/>
  <c r="N90" i="11"/>
  <c r="N130" i="11" s="1"/>
  <c r="M90" i="11"/>
  <c r="M130" i="11" s="1"/>
  <c r="L90" i="11"/>
  <c r="L130" i="11" s="1"/>
  <c r="K90" i="11"/>
  <c r="K130" i="11" s="1"/>
  <c r="J90" i="11"/>
  <c r="J130" i="11" s="1"/>
  <c r="I90" i="11"/>
  <c r="I130" i="11" s="1"/>
  <c r="H90" i="11"/>
  <c r="H130" i="11" s="1"/>
  <c r="G90" i="11"/>
  <c r="G130" i="11" s="1"/>
  <c r="U89" i="11"/>
  <c r="R89" i="11"/>
  <c r="P89" i="11"/>
  <c r="W89" i="11" s="1"/>
  <c r="U86" i="11"/>
  <c r="R86" i="11"/>
  <c r="P86" i="11"/>
  <c r="W86" i="11" s="1"/>
  <c r="U85" i="11"/>
  <c r="R85" i="11"/>
  <c r="P85" i="11"/>
  <c r="W85" i="11" s="1"/>
  <c r="U84" i="11"/>
  <c r="R84" i="11"/>
  <c r="P84" i="11"/>
  <c r="W84" i="11" s="1"/>
  <c r="U82" i="11"/>
  <c r="R82" i="11"/>
  <c r="P82" i="11"/>
  <c r="W82" i="11" s="1"/>
  <c r="U81" i="11"/>
  <c r="R81" i="11"/>
  <c r="P81" i="11"/>
  <c r="W81" i="11" s="1"/>
  <c r="Z114" i="11" s="1"/>
  <c r="U78" i="11"/>
  <c r="R78" i="11"/>
  <c r="P78" i="11"/>
  <c r="W78" i="11" s="1"/>
  <c r="U77" i="11"/>
  <c r="R77" i="11"/>
  <c r="P77" i="11"/>
  <c r="W77" i="11" s="1"/>
  <c r="U76" i="11"/>
  <c r="R76" i="11"/>
  <c r="P76" i="11"/>
  <c r="W76" i="11" s="1"/>
  <c r="U75" i="11"/>
  <c r="R75" i="11"/>
  <c r="P75" i="11"/>
  <c r="W75" i="11" s="1"/>
  <c r="N70" i="11"/>
  <c r="M70" i="11"/>
  <c r="L70" i="11"/>
  <c r="K70" i="11"/>
  <c r="J70" i="11"/>
  <c r="I70" i="11"/>
  <c r="H70" i="11"/>
  <c r="G70" i="11"/>
  <c r="U69" i="11"/>
  <c r="U68" i="11"/>
  <c r="U67" i="11"/>
  <c r="U66" i="11"/>
  <c r="U65" i="11"/>
  <c r="U64" i="11"/>
  <c r="U63" i="11"/>
  <c r="U62" i="11"/>
  <c r="N59" i="11"/>
  <c r="M59" i="11"/>
  <c r="L59" i="11"/>
  <c r="K59" i="11"/>
  <c r="J59" i="11"/>
  <c r="I59" i="11"/>
  <c r="H59" i="11"/>
  <c r="G59" i="11"/>
  <c r="N23" i="11"/>
  <c r="N71" i="11" s="1"/>
  <c r="N718" i="11" s="1"/>
  <c r="N719" i="11" s="1"/>
  <c r="M23" i="11"/>
  <c r="M71" i="11" s="1"/>
  <c r="M718" i="11" s="1"/>
  <c r="M719" i="11" s="1"/>
  <c r="L23" i="11"/>
  <c r="L71" i="11" s="1"/>
  <c r="L718" i="11" s="1"/>
  <c r="L719" i="11" s="1"/>
  <c r="K23" i="11"/>
  <c r="K71" i="11" s="1"/>
  <c r="K718" i="11" s="1"/>
  <c r="K719" i="11" s="1"/>
  <c r="J23" i="11"/>
  <c r="J71" i="11" s="1"/>
  <c r="J718" i="11" s="1"/>
  <c r="J719" i="11" s="1"/>
  <c r="I23" i="11"/>
  <c r="I71" i="11" s="1"/>
  <c r="I718" i="11" s="1"/>
  <c r="I719" i="11" s="1"/>
  <c r="H23" i="11"/>
  <c r="H71" i="11" s="1"/>
  <c r="H718" i="11" s="1"/>
  <c r="H719" i="11" s="1"/>
  <c r="G23" i="11"/>
  <c r="G71" i="11" s="1"/>
  <c r="G718" i="11" s="1"/>
  <c r="G719" i="11" s="1"/>
  <c r="V6" i="11"/>
  <c r="V7" i="11" s="1"/>
  <c r="S6" i="11"/>
  <c r="S7" i="11" s="1"/>
  <c r="Q6" i="11"/>
  <c r="Q7" i="11" s="1"/>
  <c r="Q8" i="11" l="1"/>
  <c r="P7" i="11"/>
  <c r="S8" i="11"/>
  <c r="R7" i="11"/>
  <c r="V8" i="11"/>
  <c r="U7" i="11"/>
  <c r="Q562" i="11"/>
  <c r="P561" i="11"/>
  <c r="S562" i="11"/>
  <c r="R561" i="11"/>
  <c r="V562" i="11"/>
  <c r="U561" i="11"/>
  <c r="V563" i="11" l="1"/>
  <c r="U562" i="11"/>
  <c r="S563" i="11"/>
  <c r="R562" i="11"/>
  <c r="W561" i="11"/>
  <c r="Q563" i="11"/>
  <c r="P562" i="11"/>
  <c r="W562" i="11" s="1"/>
  <c r="V9" i="11"/>
  <c r="U8" i="11"/>
  <c r="S9" i="11"/>
  <c r="R8" i="11"/>
  <c r="W7" i="11"/>
  <c r="Q9" i="11"/>
  <c r="P8" i="11"/>
  <c r="W8" i="11" s="1"/>
  <c r="Q10" i="11" l="1"/>
  <c r="P9" i="11"/>
  <c r="S10" i="11"/>
  <c r="R9" i="11"/>
  <c r="V10" i="11"/>
  <c r="U9" i="11"/>
  <c r="Q564" i="11"/>
  <c r="P563" i="11"/>
  <c r="S564" i="11"/>
  <c r="R563" i="11"/>
  <c r="V564" i="11"/>
  <c r="U563" i="11"/>
  <c r="V565" i="11" l="1"/>
  <c r="V566" i="11" s="1"/>
  <c r="U564" i="11"/>
  <c r="S565" i="11"/>
  <c r="S566" i="11" s="1"/>
  <c r="R564" i="11"/>
  <c r="W563" i="11"/>
  <c r="Q565" i="11"/>
  <c r="Q566" i="11" s="1"/>
  <c r="P564" i="11"/>
  <c r="W564" i="11" s="1"/>
  <c r="Z564" i="11" s="1"/>
  <c r="V11" i="11"/>
  <c r="U10" i="11"/>
  <c r="S11" i="11"/>
  <c r="R10" i="11"/>
  <c r="W9" i="11"/>
  <c r="Q11" i="11"/>
  <c r="P10" i="11"/>
  <c r="W10" i="11" s="1"/>
  <c r="Q12" i="11" l="1"/>
  <c r="Q13" i="11" s="1"/>
  <c r="P11" i="11"/>
  <c r="S12" i="11"/>
  <c r="S13" i="11" s="1"/>
  <c r="R11" i="11"/>
  <c r="V12" i="11"/>
  <c r="V13" i="11" s="1"/>
  <c r="U11" i="11"/>
  <c r="Q567" i="11"/>
  <c r="P566" i="11"/>
  <c r="S567" i="11"/>
  <c r="R566" i="11"/>
  <c r="V567" i="11"/>
  <c r="U566" i="11"/>
  <c r="V568" i="11" l="1"/>
  <c r="V569" i="11" s="1"/>
  <c r="U567" i="11"/>
  <c r="S568" i="11"/>
  <c r="S569" i="11" s="1"/>
  <c r="R567" i="11"/>
  <c r="W566" i="11"/>
  <c r="Q568" i="11"/>
  <c r="Q569" i="11" s="1"/>
  <c r="P567" i="11"/>
  <c r="W567" i="11" s="1"/>
  <c r="V14" i="11"/>
  <c r="U13" i="11"/>
  <c r="S14" i="11"/>
  <c r="R13" i="11"/>
  <c r="W11" i="11"/>
  <c r="Q14" i="11"/>
  <c r="P13" i="11"/>
  <c r="W13" i="11" s="1"/>
  <c r="Q15" i="11" l="1"/>
  <c r="P14" i="11"/>
  <c r="S15" i="11"/>
  <c r="R14" i="11"/>
  <c r="V15" i="11"/>
  <c r="U14" i="11"/>
  <c r="Q570" i="11"/>
  <c r="P569" i="11"/>
  <c r="S570" i="11"/>
  <c r="R569" i="11"/>
  <c r="V570" i="11"/>
  <c r="U569" i="11"/>
  <c r="V571" i="11" l="1"/>
  <c r="V572" i="11" s="1"/>
  <c r="V573" i="11" s="1"/>
  <c r="U570" i="11"/>
  <c r="S571" i="11"/>
  <c r="S572" i="11" s="1"/>
  <c r="S573" i="11" s="1"/>
  <c r="R570" i="11"/>
  <c r="W569" i="11"/>
  <c r="Z569" i="11" s="1"/>
  <c r="Q571" i="11"/>
  <c r="Q572" i="11" s="1"/>
  <c r="Q573" i="11" s="1"/>
  <c r="P570" i="11"/>
  <c r="W570" i="11" s="1"/>
  <c r="V16" i="11"/>
  <c r="V17" i="11" s="1"/>
  <c r="U15" i="11"/>
  <c r="S16" i="11"/>
  <c r="S17" i="11" s="1"/>
  <c r="R15" i="11"/>
  <c r="W14" i="11"/>
  <c r="Q16" i="11"/>
  <c r="Q17" i="11" s="1"/>
  <c r="P15" i="11"/>
  <c r="W15" i="11" s="1"/>
  <c r="Q18" i="11" l="1"/>
  <c r="P17" i="11"/>
  <c r="S18" i="11"/>
  <c r="R17" i="11"/>
  <c r="V18" i="11"/>
  <c r="U17" i="11"/>
  <c r="Q574" i="11"/>
  <c r="Q575" i="11" s="1"/>
  <c r="Q576" i="11" s="1"/>
  <c r="Q577" i="11" s="1"/>
  <c r="P573" i="11"/>
  <c r="S574" i="11"/>
  <c r="S575" i="11" s="1"/>
  <c r="S576" i="11" s="1"/>
  <c r="S577" i="11" s="1"/>
  <c r="R573" i="11"/>
  <c r="V574" i="11"/>
  <c r="V575" i="11" s="1"/>
  <c r="V576" i="11" s="1"/>
  <c r="V577" i="11" s="1"/>
  <c r="U573" i="11"/>
  <c r="V578" i="11" l="1"/>
  <c r="U577" i="11"/>
  <c r="S578" i="11"/>
  <c r="R577" i="11"/>
  <c r="W573" i="11"/>
  <c r="Z573" i="11" s="1"/>
  <c r="Q578" i="11"/>
  <c r="P577" i="11"/>
  <c r="W577" i="11" s="1"/>
  <c r="Z577" i="11" s="1"/>
  <c r="V19" i="11"/>
  <c r="U18" i="11"/>
  <c r="S19" i="11"/>
  <c r="R18" i="11"/>
  <c r="W17" i="11"/>
  <c r="Q19" i="11"/>
  <c r="P18" i="11"/>
  <c r="W18" i="11" s="1"/>
  <c r="Q20" i="11" l="1"/>
  <c r="Q21" i="11" s="1"/>
  <c r="Q22" i="11" s="1"/>
  <c r="P19" i="11"/>
  <c r="S20" i="11"/>
  <c r="S21" i="11" s="1"/>
  <c r="S22" i="11" s="1"/>
  <c r="R19" i="11"/>
  <c r="V20" i="11"/>
  <c r="V21" i="11" s="1"/>
  <c r="V22" i="11" s="1"/>
  <c r="U19" i="11"/>
  <c r="Q579" i="11"/>
  <c r="P578" i="11"/>
  <c r="S579" i="11"/>
  <c r="R578" i="11"/>
  <c r="V579" i="11"/>
  <c r="U578" i="11"/>
  <c r="V580" i="11" l="1"/>
  <c r="U579" i="11"/>
  <c r="S580" i="11"/>
  <c r="R579" i="11"/>
  <c r="W578" i="11"/>
  <c r="Q580" i="11"/>
  <c r="P579" i="11"/>
  <c r="W579" i="11" s="1"/>
  <c r="V23" i="11"/>
  <c r="V24" i="11" s="1"/>
  <c r="V25" i="11" s="1"/>
  <c r="V26" i="11" s="1"/>
  <c r="U22" i="11"/>
  <c r="S23" i="11"/>
  <c r="S24" i="11" s="1"/>
  <c r="S25" i="11" s="1"/>
  <c r="S26" i="11" s="1"/>
  <c r="R22" i="11"/>
  <c r="W19" i="11"/>
  <c r="Q23" i="11"/>
  <c r="Q24" i="11" s="1"/>
  <c r="Q25" i="11" s="1"/>
  <c r="Q26" i="11" s="1"/>
  <c r="P22" i="11"/>
  <c r="W22" i="11" s="1"/>
  <c r="Q27" i="11" l="1"/>
  <c r="P26" i="11"/>
  <c r="S27" i="11"/>
  <c r="R26" i="11"/>
  <c r="V27" i="11"/>
  <c r="U26" i="11"/>
  <c r="Q581" i="11"/>
  <c r="P580" i="11"/>
  <c r="S581" i="11"/>
  <c r="R580" i="11"/>
  <c r="V581" i="11"/>
  <c r="U580" i="11"/>
  <c r="V582" i="11" l="1"/>
  <c r="U581" i="11"/>
  <c r="S582" i="11"/>
  <c r="R581" i="11"/>
  <c r="W580" i="11"/>
  <c r="Q582" i="11"/>
  <c r="P581" i="11"/>
  <c r="W581" i="11" s="1"/>
  <c r="Z581" i="11" s="1"/>
  <c r="V28" i="11"/>
  <c r="U27" i="11"/>
  <c r="S28" i="11"/>
  <c r="R27" i="11"/>
  <c r="W26" i="11"/>
  <c r="Q28" i="11"/>
  <c r="P27" i="11"/>
  <c r="W27" i="11" s="1"/>
  <c r="Q29" i="11" l="1"/>
  <c r="P28" i="11"/>
  <c r="S29" i="11"/>
  <c r="R28" i="11"/>
  <c r="V29" i="11"/>
  <c r="U28" i="11"/>
  <c r="Q583" i="11"/>
  <c r="P582" i="11"/>
  <c r="S583" i="11"/>
  <c r="R582" i="11"/>
  <c r="V583" i="11"/>
  <c r="U582" i="11"/>
  <c r="V584" i="11" l="1"/>
  <c r="V585" i="11" s="1"/>
  <c r="V586" i="11" s="1"/>
  <c r="U583" i="11"/>
  <c r="S584" i="11"/>
  <c r="S585" i="11" s="1"/>
  <c r="S586" i="11" s="1"/>
  <c r="R583" i="11"/>
  <c r="W582" i="11"/>
  <c r="Q584" i="11"/>
  <c r="Q585" i="11" s="1"/>
  <c r="Q586" i="11" s="1"/>
  <c r="P583" i="11"/>
  <c r="W583" i="11" s="1"/>
  <c r="V30" i="11"/>
  <c r="U29" i="11"/>
  <c r="S30" i="11"/>
  <c r="R29" i="11"/>
  <c r="W28" i="11"/>
  <c r="Q30" i="11"/>
  <c r="P29" i="11"/>
  <c r="W29" i="11" s="1"/>
  <c r="Q31" i="11" l="1"/>
  <c r="P30" i="11"/>
  <c r="S31" i="11"/>
  <c r="R30" i="11"/>
  <c r="V31" i="11"/>
  <c r="U30" i="11"/>
  <c r="Q587" i="11"/>
  <c r="P586" i="11"/>
  <c r="S587" i="11"/>
  <c r="R586" i="11"/>
  <c r="V587" i="11"/>
  <c r="U586" i="11"/>
  <c r="V588" i="11" l="1"/>
  <c r="U587" i="11"/>
  <c r="S588" i="11"/>
  <c r="R587" i="11"/>
  <c r="W586" i="11"/>
  <c r="Z586" i="11" s="1"/>
  <c r="Q588" i="11"/>
  <c r="P587" i="11"/>
  <c r="W587" i="11" s="1"/>
  <c r="V32" i="11"/>
  <c r="U31" i="11"/>
  <c r="S32" i="11"/>
  <c r="R31" i="11"/>
  <c r="W30" i="11"/>
  <c r="Q32" i="11"/>
  <c r="P31" i="11"/>
  <c r="W31" i="11" s="1"/>
  <c r="Q33" i="11" l="1"/>
  <c r="P32" i="11"/>
  <c r="S33" i="11"/>
  <c r="R32" i="11"/>
  <c r="V33" i="11"/>
  <c r="U32" i="11"/>
  <c r="Q589" i="11"/>
  <c r="P588" i="11"/>
  <c r="S589" i="11"/>
  <c r="R588" i="11"/>
  <c r="V589" i="11"/>
  <c r="U588" i="11"/>
  <c r="V590" i="11" l="1"/>
  <c r="U589" i="11"/>
  <c r="S590" i="11"/>
  <c r="R589" i="11"/>
  <c r="W588" i="11"/>
  <c r="Q590" i="11"/>
  <c r="P589" i="11"/>
  <c r="W589" i="11" s="1"/>
  <c r="V34" i="11"/>
  <c r="U33" i="11"/>
  <c r="S34" i="11"/>
  <c r="R33" i="11"/>
  <c r="W32" i="11"/>
  <c r="Q34" i="11"/>
  <c r="P33" i="11"/>
  <c r="W33" i="11" s="1"/>
  <c r="Q35" i="11" l="1"/>
  <c r="P34" i="11"/>
  <c r="S35" i="11"/>
  <c r="R34" i="11"/>
  <c r="V35" i="11"/>
  <c r="U34" i="11"/>
  <c r="Q591" i="11"/>
  <c r="Q592" i="11" s="1"/>
  <c r="P590" i="11"/>
  <c r="S591" i="11"/>
  <c r="S592" i="11" s="1"/>
  <c r="R590" i="11"/>
  <c r="V591" i="11"/>
  <c r="V592" i="11" s="1"/>
  <c r="U590" i="11"/>
  <c r="V593" i="11" l="1"/>
  <c r="U592" i="11"/>
  <c r="S593" i="11"/>
  <c r="R592" i="11"/>
  <c r="W590" i="11"/>
  <c r="Q593" i="11"/>
  <c r="P592" i="11"/>
  <c r="W592" i="11" s="1"/>
  <c r="Z579" i="11" s="1"/>
  <c r="V36" i="11"/>
  <c r="V37" i="11" s="1"/>
  <c r="V38" i="11" s="1"/>
  <c r="U35" i="11"/>
  <c r="S36" i="11"/>
  <c r="S37" i="11" s="1"/>
  <c r="S38" i="11" s="1"/>
  <c r="R35" i="11"/>
  <c r="W34" i="11"/>
  <c r="Q36" i="11"/>
  <c r="Q37" i="11" s="1"/>
  <c r="Q38" i="11" s="1"/>
  <c r="P35" i="11"/>
  <c r="W35" i="11" s="1"/>
  <c r="Q39" i="11" l="1"/>
  <c r="P38" i="11"/>
  <c r="S39" i="11"/>
  <c r="R38" i="11"/>
  <c r="V39" i="11"/>
  <c r="U38" i="11"/>
  <c r="Q594" i="11"/>
  <c r="P593" i="11"/>
  <c r="S594" i="11"/>
  <c r="R593" i="11"/>
  <c r="V594" i="11"/>
  <c r="U593" i="11"/>
  <c r="V595" i="11" l="1"/>
  <c r="U594" i="11"/>
  <c r="S595" i="11"/>
  <c r="R594" i="11"/>
  <c r="W593" i="11"/>
  <c r="Q595" i="11"/>
  <c r="P594" i="11"/>
  <c r="W594" i="11" s="1"/>
  <c r="V40" i="11"/>
  <c r="U39" i="11"/>
  <c r="S40" i="11"/>
  <c r="R39" i="11"/>
  <c r="W38" i="11"/>
  <c r="Q40" i="11"/>
  <c r="P39" i="11"/>
  <c r="W39" i="11" s="1"/>
  <c r="Q41" i="11" l="1"/>
  <c r="P40" i="11"/>
  <c r="S41" i="11"/>
  <c r="R40" i="11"/>
  <c r="V41" i="11"/>
  <c r="U40" i="11"/>
  <c r="Q596" i="11"/>
  <c r="P595" i="11"/>
  <c r="S596" i="11"/>
  <c r="R595" i="11"/>
  <c r="V596" i="11"/>
  <c r="U595" i="11"/>
  <c r="V597" i="11" l="1"/>
  <c r="V598" i="11" s="1"/>
  <c r="U596" i="11"/>
  <c r="S597" i="11"/>
  <c r="S598" i="11" s="1"/>
  <c r="R596" i="11"/>
  <c r="W595" i="11"/>
  <c r="Q597" i="11"/>
  <c r="Q598" i="11" s="1"/>
  <c r="P596" i="11"/>
  <c r="W596" i="11" s="1"/>
  <c r="V42" i="11"/>
  <c r="U41" i="11"/>
  <c r="S42" i="11"/>
  <c r="R41" i="11"/>
  <c r="W40" i="11"/>
  <c r="Q42" i="11"/>
  <c r="P41" i="11"/>
  <c r="W41" i="11" s="1"/>
  <c r="Q43" i="11" l="1"/>
  <c r="P42" i="11"/>
  <c r="S43" i="11"/>
  <c r="R42" i="11"/>
  <c r="V43" i="11"/>
  <c r="U42" i="11"/>
  <c r="Q599" i="11"/>
  <c r="P598" i="11"/>
  <c r="S599" i="11"/>
  <c r="R598" i="11"/>
  <c r="V599" i="11"/>
  <c r="U598" i="11"/>
  <c r="V600" i="11" l="1"/>
  <c r="V601" i="11" s="1"/>
  <c r="V602" i="11" s="1"/>
  <c r="U599" i="11"/>
  <c r="S600" i="11"/>
  <c r="S601" i="11" s="1"/>
  <c r="S602" i="11" s="1"/>
  <c r="R599" i="11"/>
  <c r="W598" i="11"/>
  <c r="Z578" i="11" s="1"/>
  <c r="Q600" i="11"/>
  <c r="Q601" i="11" s="1"/>
  <c r="Q602" i="11" s="1"/>
  <c r="P599" i="11"/>
  <c r="W599" i="11" s="1"/>
  <c r="V44" i="11"/>
  <c r="V45" i="11" s="1"/>
  <c r="V46" i="11" s="1"/>
  <c r="U43" i="11"/>
  <c r="S44" i="11"/>
  <c r="S45" i="11" s="1"/>
  <c r="S46" i="11" s="1"/>
  <c r="R43" i="11"/>
  <c r="W42" i="11"/>
  <c r="Q44" i="11"/>
  <c r="Q45" i="11" s="1"/>
  <c r="Q46" i="11" s="1"/>
  <c r="P43" i="11"/>
  <c r="W43" i="11" s="1"/>
  <c r="Q47" i="11" l="1"/>
  <c r="P46" i="11"/>
  <c r="S47" i="11"/>
  <c r="R46" i="11"/>
  <c r="V47" i="11"/>
  <c r="U46" i="11"/>
  <c r="Q603" i="11"/>
  <c r="P602" i="11"/>
  <c r="S603" i="11"/>
  <c r="R602" i="11"/>
  <c r="V603" i="11"/>
  <c r="U602" i="11"/>
  <c r="V604" i="11" l="1"/>
  <c r="U603" i="11"/>
  <c r="S604" i="11"/>
  <c r="R603" i="11"/>
  <c r="W602" i="11"/>
  <c r="Z602" i="11" s="1"/>
  <c r="Q604" i="11"/>
  <c r="P603" i="11"/>
  <c r="W603" i="11" s="1"/>
  <c r="Z580" i="11" s="1"/>
  <c r="V48" i="11"/>
  <c r="V49" i="11" s="1"/>
  <c r="V50" i="11" s="1"/>
  <c r="U47" i="11"/>
  <c r="S48" i="11"/>
  <c r="S49" i="11" s="1"/>
  <c r="S50" i="11" s="1"/>
  <c r="R47" i="11"/>
  <c r="W46" i="11"/>
  <c r="Q48" i="11"/>
  <c r="Q49" i="11" s="1"/>
  <c r="Q50" i="11" s="1"/>
  <c r="P47" i="11"/>
  <c r="W47" i="11" s="1"/>
  <c r="Q51" i="11" l="1"/>
  <c r="P50" i="11"/>
  <c r="S51" i="11"/>
  <c r="R50" i="11"/>
  <c r="V51" i="11"/>
  <c r="U50" i="11"/>
  <c r="Q605" i="11"/>
  <c r="P604" i="11"/>
  <c r="S605" i="11"/>
  <c r="R604" i="11"/>
  <c r="V605" i="11"/>
  <c r="U604" i="11"/>
  <c r="V606" i="11" l="1"/>
  <c r="U605" i="11"/>
  <c r="S606" i="11"/>
  <c r="R605" i="11"/>
  <c r="W604" i="11"/>
  <c r="Z594" i="11" s="1"/>
  <c r="Q606" i="11"/>
  <c r="P605" i="11"/>
  <c r="W605" i="11" s="1"/>
  <c r="Z605" i="11" s="1"/>
  <c r="V52" i="11"/>
  <c r="U51" i="11"/>
  <c r="S52" i="11"/>
  <c r="R51" i="11"/>
  <c r="W50" i="11"/>
  <c r="Q52" i="11"/>
  <c r="P51" i="11"/>
  <c r="W51" i="11" s="1"/>
  <c r="Q53" i="11" l="1"/>
  <c r="Q54" i="11" s="1"/>
  <c r="P52" i="11"/>
  <c r="S53" i="11"/>
  <c r="S54" i="11" s="1"/>
  <c r="R52" i="11"/>
  <c r="V53" i="11"/>
  <c r="V54" i="11" s="1"/>
  <c r="U52" i="11"/>
  <c r="Q607" i="11"/>
  <c r="P606" i="11"/>
  <c r="S607" i="11"/>
  <c r="R606" i="11"/>
  <c r="V607" i="11"/>
  <c r="U606" i="11"/>
  <c r="V608" i="11" l="1"/>
  <c r="V609" i="11" s="1"/>
  <c r="U607" i="11"/>
  <c r="S608" i="11"/>
  <c r="S609" i="11" s="1"/>
  <c r="R607" i="11"/>
  <c r="W606" i="11"/>
  <c r="Q608" i="11"/>
  <c r="Q609" i="11" s="1"/>
  <c r="P607" i="11"/>
  <c r="W607" i="11" s="1"/>
  <c r="V55" i="11"/>
  <c r="U54" i="11"/>
  <c r="S55" i="11"/>
  <c r="R54" i="11"/>
  <c r="W52" i="11"/>
  <c r="Q55" i="11"/>
  <c r="P54" i="11"/>
  <c r="W54" i="11" s="1"/>
  <c r="Q56" i="11" l="1"/>
  <c r="Q57" i="11" s="1"/>
  <c r="P55" i="11"/>
  <c r="S56" i="11"/>
  <c r="S57" i="11" s="1"/>
  <c r="R55" i="11"/>
  <c r="V56" i="11"/>
  <c r="V57" i="11" s="1"/>
  <c r="U55" i="11"/>
  <c r="Q610" i="11"/>
  <c r="P609" i="11"/>
  <c r="S610" i="11"/>
  <c r="R609" i="11"/>
  <c r="V610" i="11"/>
  <c r="U609" i="11"/>
  <c r="V611" i="11" l="1"/>
  <c r="U610" i="11"/>
  <c r="S611" i="11"/>
  <c r="R610" i="11"/>
  <c r="W609" i="11"/>
  <c r="Q611" i="11"/>
  <c r="P610" i="11"/>
  <c r="W610" i="11" s="1"/>
  <c r="V58" i="11"/>
  <c r="U58" i="11" s="1"/>
  <c r="U57" i="11"/>
  <c r="S58" i="11"/>
  <c r="R57" i="11"/>
  <c r="W55" i="11"/>
  <c r="Q58" i="11"/>
  <c r="P57" i="11"/>
  <c r="W57" i="11" s="1"/>
  <c r="Z57" i="11" s="1"/>
  <c r="Q59" i="11" l="1"/>
  <c r="Q60" i="11" s="1"/>
  <c r="Q61" i="11" s="1"/>
  <c r="Q62" i="11" s="1"/>
  <c r="P58" i="11"/>
  <c r="S59" i="11"/>
  <c r="S60" i="11" s="1"/>
  <c r="S61" i="11" s="1"/>
  <c r="S62" i="11" s="1"/>
  <c r="R58" i="11"/>
  <c r="Q612" i="11"/>
  <c r="P611" i="11"/>
  <c r="S612" i="11"/>
  <c r="R611" i="11"/>
  <c r="V612" i="11"/>
  <c r="U611" i="11"/>
  <c r="V613" i="11" l="1"/>
  <c r="U612" i="11"/>
  <c r="S613" i="11"/>
  <c r="R612" i="11"/>
  <c r="W611" i="11"/>
  <c r="Q613" i="11"/>
  <c r="P612" i="11"/>
  <c r="W612" i="11" s="1"/>
  <c r="S63" i="11"/>
  <c r="R62" i="11"/>
  <c r="W58" i="11"/>
  <c r="Z58" i="11" s="1"/>
  <c r="Q63" i="11"/>
  <c r="P62" i="11"/>
  <c r="W62" i="11" s="1"/>
  <c r="Q64" i="11" l="1"/>
  <c r="P63" i="11"/>
  <c r="S64" i="11"/>
  <c r="R63" i="11"/>
  <c r="Q614" i="11"/>
  <c r="P613" i="11"/>
  <c r="S614" i="11"/>
  <c r="R613" i="11"/>
  <c r="V614" i="11"/>
  <c r="U613" i="11"/>
  <c r="V615" i="11" l="1"/>
  <c r="U614" i="11"/>
  <c r="S615" i="11"/>
  <c r="R614" i="11"/>
  <c r="W613" i="11"/>
  <c r="Q615" i="11"/>
  <c r="P614" i="11"/>
  <c r="W614" i="11" s="1"/>
  <c r="S65" i="11"/>
  <c r="R64" i="11"/>
  <c r="W63" i="11"/>
  <c r="Q65" i="11"/>
  <c r="P64" i="11"/>
  <c r="W64" i="11" s="1"/>
  <c r="Q66" i="11" l="1"/>
  <c r="P65" i="11"/>
  <c r="S66" i="11"/>
  <c r="R65" i="11"/>
  <c r="Q616" i="11"/>
  <c r="Q617" i="11" s="1"/>
  <c r="P615" i="11"/>
  <c r="S616" i="11"/>
  <c r="S617" i="11" s="1"/>
  <c r="R615" i="11"/>
  <c r="V616" i="11"/>
  <c r="V617" i="11" s="1"/>
  <c r="U615" i="11"/>
  <c r="V618" i="11" l="1"/>
  <c r="U617" i="11"/>
  <c r="S618" i="11"/>
  <c r="R617" i="11"/>
  <c r="W615" i="11"/>
  <c r="Q618" i="11"/>
  <c r="P617" i="11"/>
  <c r="W617" i="11" s="1"/>
  <c r="S67" i="11"/>
  <c r="R66" i="11"/>
  <c r="W65" i="11"/>
  <c r="Q67" i="11"/>
  <c r="P66" i="11"/>
  <c r="W66" i="11" s="1"/>
  <c r="Q68" i="11" l="1"/>
  <c r="P67" i="11"/>
  <c r="S68" i="11"/>
  <c r="R67" i="11"/>
  <c r="Q619" i="11"/>
  <c r="P618" i="11"/>
  <c r="S619" i="11"/>
  <c r="R618" i="11"/>
  <c r="V619" i="11"/>
  <c r="U618" i="11"/>
  <c r="V620" i="11" l="1"/>
  <c r="U619" i="11"/>
  <c r="S620" i="11"/>
  <c r="R619" i="11"/>
  <c r="W618" i="11"/>
  <c r="Q620" i="11"/>
  <c r="P619" i="11"/>
  <c r="W619" i="11" s="1"/>
  <c r="S69" i="11"/>
  <c r="R69" i="11" s="1"/>
  <c r="R68" i="11"/>
  <c r="W67" i="11"/>
  <c r="Q69" i="11"/>
  <c r="P69" i="11" s="1"/>
  <c r="W69" i="11" s="1"/>
  <c r="P68" i="11"/>
  <c r="W68" i="11" s="1"/>
  <c r="Q621" i="11" l="1"/>
  <c r="P620" i="11"/>
  <c r="S621" i="11"/>
  <c r="R620" i="11"/>
  <c r="V621" i="11"/>
  <c r="U620" i="11"/>
  <c r="V622" i="11" l="1"/>
  <c r="U621" i="11"/>
  <c r="S622" i="11"/>
  <c r="R621" i="11"/>
  <c r="W620" i="11"/>
  <c r="Q622" i="11"/>
  <c r="P621" i="11"/>
  <c r="W621" i="11" s="1"/>
  <c r="Q623" i="11" l="1"/>
  <c r="Q624" i="11" s="1"/>
  <c r="P622" i="11"/>
  <c r="S623" i="11"/>
  <c r="S624" i="11" s="1"/>
  <c r="R622" i="11"/>
  <c r="V623" i="11"/>
  <c r="V624" i="11" s="1"/>
  <c r="U622" i="11"/>
  <c r="V625" i="11" l="1"/>
  <c r="U624" i="11"/>
  <c r="S625" i="11"/>
  <c r="R624" i="11"/>
  <c r="W622" i="11"/>
  <c r="Q625" i="11"/>
  <c r="P624" i="11"/>
  <c r="W624" i="11" s="1"/>
  <c r="Z624" i="11" s="1"/>
  <c r="Q626" i="11" l="1"/>
  <c r="Q627" i="11" s="1"/>
  <c r="P625" i="11"/>
  <c r="S626" i="11"/>
  <c r="S627" i="11" s="1"/>
  <c r="R625" i="11"/>
  <c r="V626" i="11"/>
  <c r="V627" i="11" s="1"/>
  <c r="U625" i="11"/>
  <c r="V628" i="11" l="1"/>
  <c r="U628" i="11" s="1"/>
  <c r="U627" i="11"/>
  <c r="S628" i="11"/>
  <c r="R627" i="11"/>
  <c r="W625" i="11"/>
  <c r="Q628" i="11"/>
  <c r="P627" i="11"/>
  <c r="W627" i="11" s="1"/>
  <c r="Z627" i="11" s="1"/>
  <c r="Q629" i="11" l="1"/>
  <c r="Q630" i="11" s="1"/>
  <c r="Q631" i="11" s="1"/>
  <c r="Q632" i="11" s="1"/>
  <c r="P628" i="11"/>
  <c r="S629" i="11"/>
  <c r="S630" i="11" s="1"/>
  <c r="S631" i="11" s="1"/>
  <c r="S632" i="11" s="1"/>
  <c r="R628" i="11"/>
  <c r="S633" i="11" l="1"/>
  <c r="R632" i="11"/>
  <c r="W628" i="11"/>
  <c r="Z628" i="11" s="1"/>
  <c r="Q633" i="11"/>
  <c r="P632" i="11"/>
  <c r="W632" i="11" s="1"/>
  <c r="Z595" i="11" s="1"/>
  <c r="Q634" i="11" l="1"/>
  <c r="P633" i="11"/>
  <c r="S634" i="11"/>
  <c r="R633" i="11"/>
  <c r="S635" i="11" l="1"/>
  <c r="R634" i="11"/>
  <c r="W633" i="11"/>
  <c r="Q635" i="11"/>
  <c r="P634" i="11"/>
  <c r="W634" i="11" s="1"/>
  <c r="Z561" i="11" s="1"/>
  <c r="AA561" i="11" s="1"/>
  <c r="Q636" i="11" l="1"/>
  <c r="P635" i="11"/>
  <c r="S636" i="11"/>
  <c r="R635" i="11"/>
  <c r="S637" i="11" l="1"/>
  <c r="R636" i="11"/>
  <c r="W635" i="11"/>
  <c r="Q637" i="11"/>
  <c r="P636" i="11"/>
  <c r="W636" i="11" s="1"/>
  <c r="Z636" i="11" s="1"/>
  <c r="Q638" i="11" l="1"/>
  <c r="Q639" i="11" s="1"/>
  <c r="P637" i="11"/>
  <c r="S638" i="11"/>
  <c r="S639" i="11" s="1"/>
  <c r="R637" i="11"/>
  <c r="S640" i="11" l="1"/>
  <c r="R639" i="11"/>
  <c r="W637" i="11"/>
  <c r="Z563" i="11" s="1"/>
  <c r="Q640" i="11"/>
  <c r="P639" i="11"/>
  <c r="W639" i="11" s="1"/>
  <c r="Z639" i="11" s="1"/>
  <c r="Q641" i="11" l="1"/>
  <c r="P640" i="11"/>
  <c r="S641" i="11"/>
  <c r="R640" i="11"/>
  <c r="S642" i="11" l="1"/>
  <c r="S643" i="11" s="1"/>
  <c r="R641" i="11"/>
  <c r="W640" i="11"/>
  <c r="Q642" i="11"/>
  <c r="Q643" i="11" s="1"/>
  <c r="P641" i="11"/>
  <c r="W641" i="11" s="1"/>
  <c r="Z583" i="11" s="1"/>
  <c r="N752" i="10"/>
  <c r="M752" i="10"/>
  <c r="L752" i="10"/>
  <c r="K752" i="10"/>
  <c r="J752" i="10"/>
  <c r="I752" i="10"/>
  <c r="H752" i="10"/>
  <c r="G752" i="10"/>
  <c r="N738" i="10"/>
  <c r="M738" i="10"/>
  <c r="L738" i="10"/>
  <c r="K738" i="10"/>
  <c r="J738" i="10"/>
  <c r="I738" i="10"/>
  <c r="H738" i="10"/>
  <c r="G738" i="10"/>
  <c r="N703" i="10"/>
  <c r="N753" i="10" s="1"/>
  <c r="M703" i="10"/>
  <c r="M753" i="10" s="1"/>
  <c r="L703" i="10"/>
  <c r="L753" i="10" s="1"/>
  <c r="K703" i="10"/>
  <c r="K753" i="10" s="1"/>
  <c r="J703" i="10"/>
  <c r="J753" i="10" s="1"/>
  <c r="I703" i="10"/>
  <c r="I753" i="10" s="1"/>
  <c r="H703" i="10"/>
  <c r="H753" i="10" s="1"/>
  <c r="G703" i="10"/>
  <c r="G753" i="10" s="1"/>
  <c r="N679" i="10"/>
  <c r="M679" i="10"/>
  <c r="L679" i="10"/>
  <c r="K679" i="10"/>
  <c r="J679" i="10"/>
  <c r="I679" i="10"/>
  <c r="H679" i="10"/>
  <c r="G679" i="10"/>
  <c r="N661" i="10"/>
  <c r="M661" i="10"/>
  <c r="L661" i="10"/>
  <c r="K661" i="10"/>
  <c r="J661" i="10"/>
  <c r="I661" i="10"/>
  <c r="H661" i="10"/>
  <c r="G661" i="10"/>
  <c r="N606" i="10"/>
  <c r="N680" i="10" s="1"/>
  <c r="M606" i="10"/>
  <c r="M680" i="10" s="1"/>
  <c r="L606" i="10"/>
  <c r="L680" i="10" s="1"/>
  <c r="K606" i="10"/>
  <c r="K680" i="10" s="1"/>
  <c r="J606" i="10"/>
  <c r="J680" i="10" s="1"/>
  <c r="I606" i="10"/>
  <c r="I680" i="10" s="1"/>
  <c r="H606" i="10"/>
  <c r="H680" i="10" s="1"/>
  <c r="G606" i="10"/>
  <c r="G680" i="10" s="1"/>
  <c r="N584" i="10"/>
  <c r="M584" i="10"/>
  <c r="L584" i="10"/>
  <c r="K584" i="10"/>
  <c r="J584" i="10"/>
  <c r="I584" i="10"/>
  <c r="H584" i="10"/>
  <c r="G584" i="10"/>
  <c r="N573" i="10"/>
  <c r="M573" i="10"/>
  <c r="L573" i="10"/>
  <c r="K573" i="10"/>
  <c r="J573" i="10"/>
  <c r="I573" i="10"/>
  <c r="H573" i="10"/>
  <c r="G573" i="10"/>
  <c r="N537" i="10"/>
  <c r="N585" i="10" s="1"/>
  <c r="M537" i="10"/>
  <c r="M585" i="10" s="1"/>
  <c r="L537" i="10"/>
  <c r="L585" i="10" s="1"/>
  <c r="K537" i="10"/>
  <c r="K585" i="10" s="1"/>
  <c r="J537" i="10"/>
  <c r="J585" i="10" s="1"/>
  <c r="I537" i="10"/>
  <c r="I585" i="10" s="1"/>
  <c r="H537" i="10"/>
  <c r="H585" i="10" s="1"/>
  <c r="G537" i="10"/>
  <c r="G585" i="10" s="1"/>
  <c r="N513" i="10"/>
  <c r="M513" i="10"/>
  <c r="L513" i="10"/>
  <c r="K513" i="10"/>
  <c r="J513" i="10"/>
  <c r="I513" i="10"/>
  <c r="H513" i="10"/>
  <c r="G513" i="10"/>
  <c r="N501" i="10"/>
  <c r="M501" i="10"/>
  <c r="L501" i="10"/>
  <c r="K501" i="10"/>
  <c r="J501" i="10"/>
  <c r="I501" i="10"/>
  <c r="H501" i="10"/>
  <c r="G501" i="10"/>
  <c r="N469" i="10"/>
  <c r="N514" i="10" s="1"/>
  <c r="M469" i="10"/>
  <c r="M514" i="10" s="1"/>
  <c r="L469" i="10"/>
  <c r="L514" i="10" s="1"/>
  <c r="K469" i="10"/>
  <c r="K514" i="10" s="1"/>
  <c r="J469" i="10"/>
  <c r="J514" i="10" s="1"/>
  <c r="I469" i="10"/>
  <c r="I514" i="10" s="1"/>
  <c r="H469" i="10"/>
  <c r="H514" i="10" s="1"/>
  <c r="G469" i="10"/>
  <c r="G514" i="10" s="1"/>
  <c r="N444" i="10"/>
  <c r="M444" i="10"/>
  <c r="L444" i="10"/>
  <c r="K444" i="10"/>
  <c r="J444" i="10"/>
  <c r="I444" i="10"/>
  <c r="H444" i="10"/>
  <c r="G444" i="10"/>
  <c r="N433" i="10"/>
  <c r="M433" i="10"/>
  <c r="L433" i="10"/>
  <c r="K433" i="10"/>
  <c r="J433" i="10"/>
  <c r="I433" i="10"/>
  <c r="H433" i="10"/>
  <c r="G433" i="10"/>
  <c r="N393" i="10"/>
  <c r="N445" i="10" s="1"/>
  <c r="M393" i="10"/>
  <c r="M445" i="10" s="1"/>
  <c r="L393" i="10"/>
  <c r="L445" i="10" s="1"/>
  <c r="K393" i="10"/>
  <c r="K445" i="10" s="1"/>
  <c r="J393" i="10"/>
  <c r="J445" i="10" s="1"/>
  <c r="I393" i="10"/>
  <c r="I445" i="10" s="1"/>
  <c r="H393" i="10"/>
  <c r="H445" i="10" s="1"/>
  <c r="G393" i="10"/>
  <c r="G445" i="10" s="1"/>
  <c r="N363" i="10"/>
  <c r="M363" i="10"/>
  <c r="L363" i="10"/>
  <c r="K363" i="10"/>
  <c r="J363" i="10"/>
  <c r="I363" i="10"/>
  <c r="H363" i="10"/>
  <c r="G363" i="10"/>
  <c r="N355" i="10"/>
  <c r="M355" i="10"/>
  <c r="L355" i="10"/>
  <c r="K355" i="10"/>
  <c r="J355" i="10"/>
  <c r="I355" i="10"/>
  <c r="H355" i="10"/>
  <c r="G355" i="10"/>
  <c r="N317" i="10"/>
  <c r="N364" i="10" s="1"/>
  <c r="M317" i="10"/>
  <c r="M364" i="10" s="1"/>
  <c r="L317" i="10"/>
  <c r="L364" i="10" s="1"/>
  <c r="K317" i="10"/>
  <c r="K364" i="10" s="1"/>
  <c r="J317" i="10"/>
  <c r="J364" i="10" s="1"/>
  <c r="I317" i="10"/>
  <c r="I364" i="10" s="1"/>
  <c r="H317" i="10"/>
  <c r="H364" i="10" s="1"/>
  <c r="G317" i="10"/>
  <c r="G364" i="10" s="1"/>
  <c r="N289" i="10"/>
  <c r="M289" i="10"/>
  <c r="L289" i="10"/>
  <c r="K289" i="10"/>
  <c r="J289" i="10"/>
  <c r="I289" i="10"/>
  <c r="H289" i="10"/>
  <c r="G289" i="10"/>
  <c r="N271" i="10"/>
  <c r="M271" i="10"/>
  <c r="L271" i="10"/>
  <c r="K271" i="10"/>
  <c r="J271" i="10"/>
  <c r="I271" i="10"/>
  <c r="H271" i="10"/>
  <c r="G271" i="10"/>
  <c r="N228" i="10"/>
  <c r="N290" i="10" s="1"/>
  <c r="M228" i="10"/>
  <c r="M290" i="10" s="1"/>
  <c r="L228" i="10"/>
  <c r="L290" i="10" s="1"/>
  <c r="K228" i="10"/>
  <c r="K290" i="10" s="1"/>
  <c r="J228" i="10"/>
  <c r="J290" i="10" s="1"/>
  <c r="I228" i="10"/>
  <c r="I290" i="10" s="1"/>
  <c r="H228" i="10"/>
  <c r="H290" i="10" s="1"/>
  <c r="G228" i="10"/>
  <c r="G290" i="10" s="1"/>
  <c r="N205" i="10"/>
  <c r="M205" i="10"/>
  <c r="L205" i="10"/>
  <c r="K205" i="10"/>
  <c r="J205" i="10"/>
  <c r="I205" i="10"/>
  <c r="H205" i="10"/>
  <c r="G205" i="10"/>
  <c r="N192" i="10"/>
  <c r="M192" i="10"/>
  <c r="L192" i="10"/>
  <c r="K192" i="10"/>
  <c r="J192" i="10"/>
  <c r="I192" i="10"/>
  <c r="H192" i="10"/>
  <c r="G192" i="10"/>
  <c r="N158" i="10"/>
  <c r="N206" i="10" s="1"/>
  <c r="M158" i="10"/>
  <c r="M206" i="10" s="1"/>
  <c r="L158" i="10"/>
  <c r="L206" i="10" s="1"/>
  <c r="K158" i="10"/>
  <c r="K206" i="10" s="1"/>
  <c r="J158" i="10"/>
  <c r="J206" i="10" s="1"/>
  <c r="I158" i="10"/>
  <c r="I206" i="10" s="1"/>
  <c r="H158" i="10"/>
  <c r="H206" i="10" s="1"/>
  <c r="G158" i="10"/>
  <c r="G206" i="10" s="1"/>
  <c r="N133" i="10"/>
  <c r="M133" i="10"/>
  <c r="L133" i="10"/>
  <c r="K133" i="10"/>
  <c r="J133" i="10"/>
  <c r="I133" i="10"/>
  <c r="H133" i="10"/>
  <c r="G133" i="10"/>
  <c r="N120" i="10"/>
  <c r="M120" i="10"/>
  <c r="L120" i="10"/>
  <c r="K120" i="10"/>
  <c r="J120" i="10"/>
  <c r="I120" i="10"/>
  <c r="H120" i="10"/>
  <c r="G120" i="10"/>
  <c r="N94" i="10"/>
  <c r="N134" i="10" s="1"/>
  <c r="M94" i="10"/>
  <c r="M134" i="10" s="1"/>
  <c r="L94" i="10"/>
  <c r="L134" i="10" s="1"/>
  <c r="K94" i="10"/>
  <c r="K134" i="10" s="1"/>
  <c r="J94" i="10"/>
  <c r="J134" i="10" s="1"/>
  <c r="I94" i="10"/>
  <c r="I134" i="10" s="1"/>
  <c r="H94" i="10"/>
  <c r="H134" i="10" s="1"/>
  <c r="G94" i="10"/>
  <c r="G134" i="10" s="1"/>
  <c r="N70" i="10"/>
  <c r="M70" i="10"/>
  <c r="L70" i="10"/>
  <c r="K70" i="10"/>
  <c r="J70" i="10"/>
  <c r="I70" i="10"/>
  <c r="H70" i="10"/>
  <c r="G70" i="10"/>
  <c r="N59" i="10"/>
  <c r="M59" i="10"/>
  <c r="L59" i="10"/>
  <c r="K59" i="10"/>
  <c r="J59" i="10"/>
  <c r="I59" i="10"/>
  <c r="H59" i="10"/>
  <c r="G59" i="10"/>
  <c r="N23" i="10"/>
  <c r="N71" i="10" s="1"/>
  <c r="N754" i="10" s="1"/>
  <c r="N755" i="10" s="1"/>
  <c r="M23" i="10"/>
  <c r="M71" i="10" s="1"/>
  <c r="M754" i="10" s="1"/>
  <c r="M755" i="10" s="1"/>
  <c r="L23" i="10"/>
  <c r="L71" i="10" s="1"/>
  <c r="L754" i="10" s="1"/>
  <c r="L755" i="10" s="1"/>
  <c r="K23" i="10"/>
  <c r="K71" i="10" s="1"/>
  <c r="K754" i="10" s="1"/>
  <c r="K755" i="10" s="1"/>
  <c r="J23" i="10"/>
  <c r="J71" i="10" s="1"/>
  <c r="J754" i="10" s="1"/>
  <c r="J755" i="10" s="1"/>
  <c r="I23" i="10"/>
  <c r="I71" i="10" s="1"/>
  <c r="I754" i="10" s="1"/>
  <c r="I755" i="10" s="1"/>
  <c r="H23" i="10"/>
  <c r="H71" i="10" s="1"/>
  <c r="H754" i="10" s="1"/>
  <c r="H755" i="10" s="1"/>
  <c r="G23" i="10"/>
  <c r="G71" i="10" s="1"/>
  <c r="G754" i="10" s="1"/>
  <c r="G755" i="10" s="1"/>
  <c r="N716" i="2"/>
  <c r="M716" i="2"/>
  <c r="L716" i="2"/>
  <c r="K716" i="2"/>
  <c r="J716" i="2"/>
  <c r="I716" i="2"/>
  <c r="H716" i="2"/>
  <c r="G716" i="2"/>
  <c r="N702" i="2"/>
  <c r="M702" i="2"/>
  <c r="L702" i="2"/>
  <c r="K702" i="2"/>
  <c r="J702" i="2"/>
  <c r="I702" i="2"/>
  <c r="H702" i="2"/>
  <c r="G702" i="2"/>
  <c r="N667" i="2"/>
  <c r="N717" i="2" s="1"/>
  <c r="M667" i="2"/>
  <c r="M717" i="2" s="1"/>
  <c r="L667" i="2"/>
  <c r="L717" i="2" s="1"/>
  <c r="K667" i="2"/>
  <c r="K717" i="2" s="1"/>
  <c r="J667" i="2"/>
  <c r="J717" i="2" s="1"/>
  <c r="I667" i="2"/>
  <c r="I717" i="2" s="1"/>
  <c r="H667" i="2"/>
  <c r="H717" i="2" s="1"/>
  <c r="G667" i="2"/>
  <c r="G717" i="2" s="1"/>
  <c r="N647" i="2"/>
  <c r="M647" i="2"/>
  <c r="L647" i="2"/>
  <c r="K647" i="2"/>
  <c r="J647" i="2"/>
  <c r="I647" i="2"/>
  <c r="H647" i="2"/>
  <c r="G647" i="2"/>
  <c r="N629" i="2"/>
  <c r="M629" i="2"/>
  <c r="L629" i="2"/>
  <c r="K629" i="2"/>
  <c r="J629" i="2"/>
  <c r="I629" i="2"/>
  <c r="H629" i="2"/>
  <c r="G629" i="2"/>
  <c r="N574" i="2"/>
  <c r="N648" i="2" s="1"/>
  <c r="M574" i="2"/>
  <c r="M648" i="2" s="1"/>
  <c r="L574" i="2"/>
  <c r="L648" i="2" s="1"/>
  <c r="K574" i="2"/>
  <c r="K648" i="2" s="1"/>
  <c r="J574" i="2"/>
  <c r="J648" i="2" s="1"/>
  <c r="I574" i="2"/>
  <c r="I648" i="2" s="1"/>
  <c r="H574" i="2"/>
  <c r="H648" i="2" s="1"/>
  <c r="G574" i="2"/>
  <c r="G648" i="2" s="1"/>
  <c r="N556" i="2"/>
  <c r="M556" i="2"/>
  <c r="L556" i="2"/>
  <c r="K556" i="2"/>
  <c r="J556" i="2"/>
  <c r="I556" i="2"/>
  <c r="H556" i="2"/>
  <c r="G556" i="2"/>
  <c r="N545" i="2"/>
  <c r="M545" i="2"/>
  <c r="L545" i="2"/>
  <c r="K545" i="2"/>
  <c r="J545" i="2"/>
  <c r="I545" i="2"/>
  <c r="H545" i="2"/>
  <c r="G545" i="2"/>
  <c r="N509" i="2"/>
  <c r="N557" i="2" s="1"/>
  <c r="M509" i="2"/>
  <c r="M557" i="2" s="1"/>
  <c r="L509" i="2"/>
  <c r="L557" i="2" s="1"/>
  <c r="K509" i="2"/>
  <c r="K557" i="2" s="1"/>
  <c r="J509" i="2"/>
  <c r="J557" i="2" s="1"/>
  <c r="I509" i="2"/>
  <c r="I557" i="2" s="1"/>
  <c r="H509" i="2"/>
  <c r="H557" i="2" s="1"/>
  <c r="G509" i="2"/>
  <c r="G557" i="2" s="1"/>
  <c r="N489" i="2"/>
  <c r="M489" i="2"/>
  <c r="L489" i="2"/>
  <c r="K489" i="2"/>
  <c r="J489" i="2"/>
  <c r="I489" i="2"/>
  <c r="H489" i="2"/>
  <c r="G489" i="2"/>
  <c r="N477" i="2"/>
  <c r="M477" i="2"/>
  <c r="L477" i="2"/>
  <c r="K477" i="2"/>
  <c r="J477" i="2"/>
  <c r="I477" i="2"/>
  <c r="H477" i="2"/>
  <c r="G477" i="2"/>
  <c r="N445" i="2"/>
  <c r="N490" i="2" s="1"/>
  <c r="M445" i="2"/>
  <c r="M490" i="2" s="1"/>
  <c r="L445" i="2"/>
  <c r="L490" i="2" s="1"/>
  <c r="K445" i="2"/>
  <c r="K490" i="2" s="1"/>
  <c r="J445" i="2"/>
  <c r="J490" i="2" s="1"/>
  <c r="I445" i="2"/>
  <c r="I490" i="2" s="1"/>
  <c r="H445" i="2"/>
  <c r="H490" i="2" s="1"/>
  <c r="G445" i="2"/>
  <c r="G490" i="2" s="1"/>
  <c r="N424" i="2"/>
  <c r="M424" i="2"/>
  <c r="L424" i="2"/>
  <c r="K424" i="2"/>
  <c r="J424" i="2"/>
  <c r="I424" i="2"/>
  <c r="H424" i="2"/>
  <c r="G424" i="2"/>
  <c r="N413" i="2"/>
  <c r="M413" i="2"/>
  <c r="L413" i="2"/>
  <c r="K413" i="2"/>
  <c r="J413" i="2"/>
  <c r="I413" i="2"/>
  <c r="H413" i="2"/>
  <c r="G413" i="2"/>
  <c r="N373" i="2"/>
  <c r="N425" i="2" s="1"/>
  <c r="M373" i="2"/>
  <c r="M425" i="2" s="1"/>
  <c r="L373" i="2"/>
  <c r="L425" i="2" s="1"/>
  <c r="K373" i="2"/>
  <c r="K425" i="2" s="1"/>
  <c r="J373" i="2"/>
  <c r="J425" i="2" s="1"/>
  <c r="I373" i="2"/>
  <c r="I425" i="2" s="1"/>
  <c r="H373" i="2"/>
  <c r="H425" i="2" s="1"/>
  <c r="G373" i="2"/>
  <c r="G425" i="2" s="1"/>
  <c r="N347" i="2"/>
  <c r="M347" i="2"/>
  <c r="L347" i="2"/>
  <c r="K347" i="2"/>
  <c r="J347" i="2"/>
  <c r="I347" i="2"/>
  <c r="H347" i="2"/>
  <c r="G347" i="2"/>
  <c r="N339" i="2"/>
  <c r="M339" i="2"/>
  <c r="L339" i="2"/>
  <c r="K339" i="2"/>
  <c r="J339" i="2"/>
  <c r="I339" i="2"/>
  <c r="H339" i="2"/>
  <c r="G339" i="2"/>
  <c r="N301" i="2"/>
  <c r="N348" i="2" s="1"/>
  <c r="M301" i="2"/>
  <c r="M348" i="2" s="1"/>
  <c r="L301" i="2"/>
  <c r="L348" i="2" s="1"/>
  <c r="K301" i="2"/>
  <c r="K348" i="2" s="1"/>
  <c r="J301" i="2"/>
  <c r="J348" i="2" s="1"/>
  <c r="I301" i="2"/>
  <c r="I348" i="2" s="1"/>
  <c r="H301" i="2"/>
  <c r="H348" i="2" s="1"/>
  <c r="G301" i="2"/>
  <c r="G348" i="2" s="1"/>
  <c r="N277" i="2"/>
  <c r="M277" i="2"/>
  <c r="L277" i="2"/>
  <c r="K277" i="2"/>
  <c r="J277" i="2"/>
  <c r="I277" i="2"/>
  <c r="H277" i="2"/>
  <c r="G277" i="2"/>
  <c r="N259" i="2"/>
  <c r="M259" i="2"/>
  <c r="L259" i="2"/>
  <c r="K259" i="2"/>
  <c r="J259" i="2"/>
  <c r="I259" i="2"/>
  <c r="H259" i="2"/>
  <c r="G259" i="2"/>
  <c r="N216" i="2"/>
  <c r="N278" i="2" s="1"/>
  <c r="M216" i="2"/>
  <c r="M278" i="2" s="1"/>
  <c r="L216" i="2"/>
  <c r="L278" i="2" s="1"/>
  <c r="K216" i="2"/>
  <c r="K278" i="2" s="1"/>
  <c r="J216" i="2"/>
  <c r="J278" i="2" s="1"/>
  <c r="I216" i="2"/>
  <c r="I278" i="2" s="1"/>
  <c r="H216" i="2"/>
  <c r="H278" i="2" s="1"/>
  <c r="G216" i="2"/>
  <c r="G278" i="2" s="1"/>
  <c r="N197" i="2"/>
  <c r="M197" i="2"/>
  <c r="L197" i="2"/>
  <c r="K197" i="2"/>
  <c r="J197" i="2"/>
  <c r="I197" i="2"/>
  <c r="H197" i="2"/>
  <c r="G197" i="2"/>
  <c r="N184" i="2"/>
  <c r="M184" i="2"/>
  <c r="L184" i="2"/>
  <c r="K184" i="2"/>
  <c r="J184" i="2"/>
  <c r="I184" i="2"/>
  <c r="H184" i="2"/>
  <c r="G184" i="2"/>
  <c r="N150" i="2"/>
  <c r="N198" i="2" s="1"/>
  <c r="M150" i="2"/>
  <c r="M198" i="2" s="1"/>
  <c r="L150" i="2"/>
  <c r="L198" i="2" s="1"/>
  <c r="K150" i="2"/>
  <c r="K198" i="2" s="1"/>
  <c r="J150" i="2"/>
  <c r="J198" i="2" s="1"/>
  <c r="I150" i="2"/>
  <c r="I198" i="2" s="1"/>
  <c r="H150" i="2"/>
  <c r="H198" i="2" s="1"/>
  <c r="G150" i="2"/>
  <c r="G198" i="2" s="1"/>
  <c r="N129" i="2"/>
  <c r="M129" i="2"/>
  <c r="L129" i="2"/>
  <c r="K129" i="2"/>
  <c r="J129" i="2"/>
  <c r="I129" i="2"/>
  <c r="H129" i="2"/>
  <c r="G129" i="2"/>
  <c r="N116" i="2"/>
  <c r="M116" i="2"/>
  <c r="L116" i="2"/>
  <c r="K116" i="2"/>
  <c r="J116" i="2"/>
  <c r="I116" i="2"/>
  <c r="H116" i="2"/>
  <c r="G116" i="2"/>
  <c r="N90" i="2"/>
  <c r="N130" i="2" s="1"/>
  <c r="M90" i="2"/>
  <c r="M130" i="2" s="1"/>
  <c r="L90" i="2"/>
  <c r="L130" i="2" s="1"/>
  <c r="K90" i="2"/>
  <c r="K130" i="2" s="1"/>
  <c r="J90" i="2"/>
  <c r="J130" i="2" s="1"/>
  <c r="I90" i="2"/>
  <c r="I130" i="2" s="1"/>
  <c r="H90" i="2"/>
  <c r="H130" i="2" s="1"/>
  <c r="G90" i="2"/>
  <c r="G130" i="2" s="1"/>
  <c r="N70" i="2"/>
  <c r="M70" i="2"/>
  <c r="L70" i="2"/>
  <c r="K70" i="2"/>
  <c r="J70" i="2"/>
  <c r="I70" i="2"/>
  <c r="H70" i="2"/>
  <c r="G70" i="2"/>
  <c r="N59" i="2"/>
  <c r="M59" i="2"/>
  <c r="L59" i="2"/>
  <c r="K59" i="2"/>
  <c r="J59" i="2"/>
  <c r="I59" i="2"/>
  <c r="H59" i="2"/>
  <c r="G59" i="2"/>
  <c r="N23" i="2"/>
  <c r="N71" i="2" s="1"/>
  <c r="N718" i="2" s="1"/>
  <c r="M23" i="2"/>
  <c r="M71" i="2" s="1"/>
  <c r="M718" i="2" s="1"/>
  <c r="L23" i="2"/>
  <c r="L71" i="2" s="1"/>
  <c r="L718" i="2" s="1"/>
  <c r="K23" i="2"/>
  <c r="K71" i="2" s="1"/>
  <c r="K718" i="2" s="1"/>
  <c r="J23" i="2"/>
  <c r="J71" i="2" s="1"/>
  <c r="J718" i="2" s="1"/>
  <c r="I23" i="2"/>
  <c r="I71" i="2" s="1"/>
  <c r="I718" i="2" s="1"/>
  <c r="H23" i="2"/>
  <c r="H71" i="2" s="1"/>
  <c r="H718" i="2" s="1"/>
  <c r="G23" i="2"/>
  <c r="G71" i="2" s="1"/>
  <c r="G718" i="2" s="1"/>
  <c r="G719" i="2" l="1"/>
  <c r="H719" i="2"/>
  <c r="I719" i="2"/>
  <c r="J719" i="2"/>
  <c r="K719" i="2"/>
  <c r="L719" i="2"/>
  <c r="M719" i="2"/>
  <c r="N719" i="2"/>
  <c r="Q644" i="11"/>
  <c r="P643" i="11"/>
  <c r="S644" i="11"/>
  <c r="R643" i="11"/>
  <c r="S645" i="11" l="1"/>
  <c r="R644" i="11"/>
  <c r="W643" i="11"/>
  <c r="Z643" i="11" s="1"/>
  <c r="Q645" i="11"/>
  <c r="P644" i="11"/>
  <c r="W644" i="11" s="1"/>
  <c r="Z562" i="11" s="1"/>
  <c r="Q646" i="11" l="1"/>
  <c r="P645" i="11"/>
  <c r="S646" i="11"/>
  <c r="R645" i="11"/>
  <c r="W645" i="11" l="1"/>
  <c r="Z570" i="11" s="1"/>
</calcChain>
</file>

<file path=xl/sharedStrings.xml><?xml version="1.0" encoding="utf-8"?>
<sst xmlns="http://schemas.openxmlformats.org/spreadsheetml/2006/main" count="4750" uniqueCount="421">
  <si>
    <t>Приём пищи</t>
  </si>
  <si>
    <t>Брутто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</si>
  <si>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</si>
  <si>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</si>
  <si>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</si>
  <si>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</si>
  <si>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</si>
  <si>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</si>
  <si>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>День 1</t>
  </si>
  <si>
    <t>Завтрак:</t>
  </si>
  <si>
    <t>Макароны запеченные с яйцом и сыром</t>
  </si>
  <si>
    <t>1\130</t>
  </si>
  <si>
    <t>макаронные изделия</t>
  </si>
  <si>
    <t>яйцо</t>
  </si>
  <si>
    <t>молоко</t>
  </si>
  <si>
    <t>масло сливочное</t>
  </si>
  <si>
    <t>сыр</t>
  </si>
  <si>
    <t>Хлеб пшеничный с маслом</t>
  </si>
  <si>
    <t>20\5</t>
  </si>
  <si>
    <t>хлеб пшеничный</t>
  </si>
  <si>
    <t>20</t>
  </si>
  <si>
    <t>Фрукты свежие</t>
  </si>
  <si>
    <t>1\50</t>
  </si>
  <si>
    <t>Чай с сахаром и лимоном</t>
  </si>
  <si>
    <t>1\180</t>
  </si>
  <si>
    <t>чай заварка</t>
  </si>
  <si>
    <t>сахар</t>
  </si>
  <si>
    <t>лимон</t>
  </si>
  <si>
    <t>вода</t>
  </si>
  <si>
    <t>2-ой завтрак:</t>
  </si>
  <si>
    <t>Сок фруктовый</t>
  </si>
  <si>
    <t>1\120</t>
  </si>
  <si>
    <t>Итого за завтрак:</t>
  </si>
  <si>
    <t>Обед:</t>
  </si>
  <si>
    <t>Свекольник  с яйцом на мясном бульоне</t>
  </si>
  <si>
    <t>1\150</t>
  </si>
  <si>
    <t>мясо говядина</t>
  </si>
  <si>
    <t xml:space="preserve">картофель </t>
  </si>
  <si>
    <t>свекла</t>
  </si>
  <si>
    <t>морковь</t>
  </si>
  <si>
    <t>10</t>
  </si>
  <si>
    <t>лук</t>
  </si>
  <si>
    <t>томат-паста</t>
  </si>
  <si>
    <t>масло растительное</t>
  </si>
  <si>
    <t>сметана</t>
  </si>
  <si>
    <t xml:space="preserve"> </t>
  </si>
  <si>
    <t>Гуляш в соусе</t>
  </si>
  <si>
    <t>1\60</t>
  </si>
  <si>
    <t>6</t>
  </si>
  <si>
    <t>мука пшеничная</t>
  </si>
  <si>
    <t>Каша гречневая вязкая</t>
  </si>
  <si>
    <t>1\110</t>
  </si>
  <si>
    <t>крупа гречневая</t>
  </si>
  <si>
    <t>Салат из свежей капусты с морковью</t>
  </si>
  <si>
    <t>1\30</t>
  </si>
  <si>
    <t>капуста свежая</t>
  </si>
  <si>
    <t>Компот из свежих фруктов</t>
  </si>
  <si>
    <t>свежие фрукты</t>
  </si>
  <si>
    <t>Хлеб пшеничный</t>
  </si>
  <si>
    <t>1\20</t>
  </si>
  <si>
    <t>Хлеб ржаной</t>
  </si>
  <si>
    <t>1\28</t>
  </si>
  <si>
    <t>Итого за обед:</t>
  </si>
  <si>
    <t>Полдник:</t>
  </si>
  <si>
    <t xml:space="preserve">                              </t>
  </si>
  <si>
    <t>Булочка с посыпкой</t>
  </si>
  <si>
    <t>дрожжи</t>
  </si>
  <si>
    <t>Кисломолочный продукт</t>
  </si>
  <si>
    <t>Итого за полдник:</t>
  </si>
  <si>
    <t>Итого за день:</t>
  </si>
  <si>
    <t>День 2</t>
  </si>
  <si>
    <t>Каша рисовая молочная</t>
  </si>
  <si>
    <t>крупа рисовая</t>
  </si>
  <si>
    <t>Какао на молоке</t>
  </si>
  <si>
    <t>какао порошок</t>
  </si>
  <si>
    <t>1/95</t>
  </si>
  <si>
    <t>Суп картофельный на мясном бульоне</t>
  </si>
  <si>
    <t>бульон</t>
  </si>
  <si>
    <t>Рыба, тушеная в томате с овощами</t>
  </si>
  <si>
    <t>рыба св/м минтай</t>
  </si>
  <si>
    <t>Картофельное пюре</t>
  </si>
  <si>
    <t>Овощи порционные</t>
  </si>
  <si>
    <t>1\40</t>
  </si>
  <si>
    <t>Компот из смеси сухофруктов</t>
  </si>
  <si>
    <t>сухофрукты</t>
  </si>
  <si>
    <t>Ленивые вареники с соусом сметанным</t>
  </si>
  <si>
    <t>1\110\10</t>
  </si>
  <si>
    <t>творог</t>
  </si>
  <si>
    <t>мука</t>
  </si>
  <si>
    <t>для соуса:</t>
  </si>
  <si>
    <t>Молоко кипяченное</t>
  </si>
  <si>
    <t>Итого за день</t>
  </si>
  <si>
    <t>День 3</t>
  </si>
  <si>
    <t>Каша  гречневая молочная</t>
  </si>
  <si>
    <t>Кофейный напиток на молоке</t>
  </si>
  <si>
    <t>кофе-цикорий</t>
  </si>
  <si>
    <t xml:space="preserve">Кондитерское изделие </t>
  </si>
  <si>
    <t>Борщ летний со сметаной на м\б</t>
  </si>
  <si>
    <t>перец сладкий</t>
  </si>
  <si>
    <t>помидоры свежие</t>
  </si>
  <si>
    <t>чеснок</t>
  </si>
  <si>
    <t>Жаркое по-домашнему</t>
  </si>
  <si>
    <t>1\160</t>
  </si>
  <si>
    <t>картофель</t>
  </si>
  <si>
    <t>12</t>
  </si>
  <si>
    <t>Салат из свежих огурцов с луком</t>
  </si>
  <si>
    <t>огурцы свежие</t>
  </si>
  <si>
    <t>Омлет натуральный</t>
  </si>
  <si>
    <t>3</t>
  </si>
  <si>
    <t>Икра кабачковая</t>
  </si>
  <si>
    <t>1\14</t>
  </si>
  <si>
    <t>День 4</t>
  </si>
  <si>
    <t>Каша манная молочная</t>
  </si>
  <si>
    <t>крупа манная</t>
  </si>
  <si>
    <t>Чай с сахаром</t>
  </si>
  <si>
    <t>Суп гороховый с гренками на курином бульоне</t>
  </si>
  <si>
    <t>мясо птицы</t>
  </si>
  <si>
    <t>горох лущеный</t>
  </si>
  <si>
    <t>2</t>
  </si>
  <si>
    <t>1</t>
  </si>
  <si>
    <t>Котлета рыбная запеченная с соусом</t>
  </si>
  <si>
    <t>хлеб</t>
  </si>
  <si>
    <t>Рис отварной с овощами</t>
  </si>
  <si>
    <t>Салат из свежих помидоров и огурцов</t>
  </si>
  <si>
    <t>помидоры</t>
  </si>
  <si>
    <t>огурцы</t>
  </si>
  <si>
    <t>Пирожок с яблоками печеный</t>
  </si>
  <si>
    <t>13</t>
  </si>
  <si>
    <t>4</t>
  </si>
  <si>
    <t>для начинки:</t>
  </si>
  <si>
    <t>яблоки свежие</t>
  </si>
  <si>
    <t>День 5</t>
  </si>
  <si>
    <t>Лапшевник с творогом и сгущенным молоком</t>
  </si>
  <si>
    <t>100\20</t>
  </si>
  <si>
    <t>сгущенное молоко</t>
  </si>
  <si>
    <t>Фрукты  свежие</t>
  </si>
  <si>
    <t>2-ой завтрак</t>
  </si>
  <si>
    <t>Суп лапша домашняя на курином бульоне</t>
  </si>
  <si>
    <t>110</t>
  </si>
  <si>
    <t>для лапши:</t>
  </si>
  <si>
    <t>Куриные оладьи</t>
  </si>
  <si>
    <t>кефир</t>
  </si>
  <si>
    <t>крахмал</t>
  </si>
  <si>
    <t>Рагу из овощей</t>
  </si>
  <si>
    <t>69</t>
  </si>
  <si>
    <t xml:space="preserve">капуста свежая </t>
  </si>
  <si>
    <t>кабачки\баклажаны</t>
  </si>
  <si>
    <t>фасоль</t>
  </si>
  <si>
    <t>Кондитерское изделие</t>
  </si>
  <si>
    <t>Чай с молоком</t>
  </si>
  <si>
    <t>День 6</t>
  </si>
  <si>
    <t>Каша гречневая с соусом красным</t>
  </si>
  <si>
    <t>1\95\15</t>
  </si>
  <si>
    <t>Хлеб пшеничный с масло, сыром</t>
  </si>
  <si>
    <t>20\5\12</t>
  </si>
  <si>
    <t>Борщ с фасолью и со сметаной на м/б</t>
  </si>
  <si>
    <t>капуста</t>
  </si>
  <si>
    <t>Мясо тушеное</t>
  </si>
  <si>
    <t>мясо говядины</t>
  </si>
  <si>
    <t>Макароны отварные с маслом</t>
  </si>
  <si>
    <t>Капуста тушеная</t>
  </si>
  <si>
    <t xml:space="preserve">морковь </t>
  </si>
  <si>
    <t>томат</t>
  </si>
  <si>
    <t>Булочка домашняя</t>
  </si>
  <si>
    <t>5</t>
  </si>
  <si>
    <t>сахар\ для отделки</t>
  </si>
  <si>
    <t>День 7</t>
  </si>
  <si>
    <t>Каша пшенная молочная</t>
  </si>
  <si>
    <t>крупа пшенная</t>
  </si>
  <si>
    <t xml:space="preserve">            </t>
  </si>
  <si>
    <t>Суп с зеленым горошком и яйцом</t>
  </si>
  <si>
    <t>горошек зеленый</t>
  </si>
  <si>
    <t>Голубцы ленивые с сметано-томатным соусом</t>
  </si>
  <si>
    <t>Пудинг из творога со сгущенным молоком</t>
  </si>
  <si>
    <t>95\20</t>
  </si>
  <si>
    <t>курага</t>
  </si>
  <si>
    <t>молоко сгущенное</t>
  </si>
  <si>
    <t>День 8</t>
  </si>
  <si>
    <t>Каша  из крупы геркулес молочная</t>
  </si>
  <si>
    <t>крупа геркулесовая</t>
  </si>
  <si>
    <t>Щи из свежей капусты</t>
  </si>
  <si>
    <t>120</t>
  </si>
  <si>
    <t>Бефстроганов в томатном соусе</t>
  </si>
  <si>
    <t>Каша пшеничная вязкая</t>
  </si>
  <si>
    <t>крупа пшеничная</t>
  </si>
  <si>
    <t>Салат из свежих помидор с луком</t>
  </si>
  <si>
    <t>Картофель запеченный в сметанном соусе</t>
  </si>
  <si>
    <t>День 9</t>
  </si>
  <si>
    <t>65</t>
  </si>
  <si>
    <t>Суп картофельный с крупой и отварной рыбой</t>
  </si>
  <si>
    <t>рыба св\м минтай</t>
  </si>
  <si>
    <t>крупа перловая</t>
  </si>
  <si>
    <t>Котлета мясная запеченная в соусе томатном</t>
  </si>
  <si>
    <t>1\65</t>
  </si>
  <si>
    <t>Картофель отварной</t>
  </si>
  <si>
    <t>148</t>
  </si>
  <si>
    <t>Икра свекольная или баклажанная или кабачковая</t>
  </si>
  <si>
    <t>для икры из свеклы</t>
  </si>
  <si>
    <t>для икры из баклажан</t>
  </si>
  <si>
    <t>баклажаны</t>
  </si>
  <si>
    <t>для икры из кабачков</t>
  </si>
  <si>
    <t>кабачки</t>
  </si>
  <si>
    <t>Пирожок с творогом</t>
  </si>
  <si>
    <t xml:space="preserve">мука\ на подпыл </t>
  </si>
  <si>
    <t>День 10</t>
  </si>
  <si>
    <t>Суп молочный с вермишелью</t>
  </si>
  <si>
    <t xml:space="preserve">   </t>
  </si>
  <si>
    <t>140</t>
  </si>
  <si>
    <t>Суп с клецками на курином бульоне</t>
  </si>
  <si>
    <t>для клецок:</t>
  </si>
  <si>
    <t>Плов с куриным мясом</t>
  </si>
  <si>
    <t>53</t>
  </si>
  <si>
    <t>Кисель из кураги</t>
  </si>
  <si>
    <t>Яйцо отварное</t>
  </si>
  <si>
    <t>1\41</t>
  </si>
  <si>
    <t>Салат из свеклы и зеленого горошка</t>
  </si>
  <si>
    <t>растительное масло</t>
  </si>
  <si>
    <t>Итого за 10 дней:</t>
  </si>
  <si>
    <t>Среднее за 10 дней:</t>
  </si>
  <si>
    <t>25\5</t>
  </si>
  <si>
    <t>1\200</t>
  </si>
  <si>
    <t>1\70</t>
  </si>
  <si>
    <t>1\27</t>
  </si>
  <si>
    <t>1\35</t>
  </si>
  <si>
    <t>1\100</t>
  </si>
  <si>
    <t>1\130\10</t>
  </si>
  <si>
    <t>25</t>
  </si>
  <si>
    <t>14</t>
  </si>
  <si>
    <t>1\26</t>
  </si>
  <si>
    <t>1/200</t>
  </si>
  <si>
    <t>1\25</t>
  </si>
  <si>
    <t>130\20</t>
  </si>
  <si>
    <t>150</t>
  </si>
  <si>
    <t>1\80</t>
  </si>
  <si>
    <t>1\125\25</t>
  </si>
  <si>
    <t>25\5\15</t>
  </si>
  <si>
    <t>200</t>
  </si>
  <si>
    <t>7</t>
  </si>
  <si>
    <t>1\90</t>
  </si>
  <si>
    <t>120\30</t>
  </si>
  <si>
    <t>1/180</t>
  </si>
  <si>
    <t>25/5</t>
  </si>
  <si>
    <t>1/100</t>
  </si>
  <si>
    <t xml:space="preserve">  </t>
  </si>
  <si>
    <t>174</t>
  </si>
  <si>
    <t xml:space="preserve">                                                                                                                                                                                        </t>
  </si>
  <si>
    <t>1,5</t>
  </si>
  <si>
    <t>1/50</t>
  </si>
  <si>
    <t>Наименование блюда</t>
  </si>
  <si>
    <t xml:space="preserve">Возрастная категория:                     1,5-3 года </t>
  </si>
  <si>
    <t>Возрастная категория:                      3-7 лет.</t>
  </si>
  <si>
    <t>31</t>
  </si>
  <si>
    <t>ясли</t>
  </si>
  <si>
    <t>сад</t>
  </si>
  <si>
    <t>проба</t>
  </si>
  <si>
    <t>ВСЕГО</t>
  </si>
  <si>
    <t>рас</t>
  </si>
  <si>
    <t>День3</t>
  </si>
  <si>
    <t>5,5</t>
  </si>
  <si>
    <t>420, 421 сб.рец.</t>
  </si>
  <si>
    <t>1 сб.рец.</t>
  </si>
  <si>
    <t>847 сб.рец.</t>
  </si>
  <si>
    <t>56 азб. пит.</t>
  </si>
  <si>
    <t>94 алгоритм</t>
  </si>
  <si>
    <t>16 кар.раск.</t>
  </si>
  <si>
    <t>591 сб.рец.</t>
  </si>
  <si>
    <t>681 сб.рец.</t>
  </si>
  <si>
    <t>151 орг.дет.пит.</t>
  </si>
  <si>
    <t>859 сб.рец.</t>
  </si>
  <si>
    <t>120 алгоритм</t>
  </si>
  <si>
    <t>121 алгоритм</t>
  </si>
  <si>
    <t>51 азбука питания</t>
  </si>
  <si>
    <t>89 алгоритм</t>
  </si>
  <si>
    <t>80\20</t>
  </si>
  <si>
    <t>1\220</t>
  </si>
  <si>
    <t>1\150\60</t>
  </si>
  <si>
    <t>1\200\70</t>
  </si>
  <si>
    <t>1\140</t>
  </si>
  <si>
    <t xml:space="preserve">Яйцо отварное </t>
  </si>
  <si>
    <t>Неделя: вторая</t>
  </si>
  <si>
    <t>30\1</t>
  </si>
  <si>
    <t>29\1</t>
  </si>
  <si>
    <t>мука\ на подпыл</t>
  </si>
  <si>
    <t>вада</t>
  </si>
  <si>
    <t>Картофель</t>
  </si>
  <si>
    <t>5\1</t>
  </si>
  <si>
    <t>4\1</t>
  </si>
  <si>
    <t>39\1</t>
  </si>
  <si>
    <t xml:space="preserve">мясо говядины </t>
  </si>
  <si>
    <t>Хлеб пшеничный с маслом, сыром</t>
  </si>
  <si>
    <t xml:space="preserve">Каша гречневая с соусом красным </t>
  </si>
  <si>
    <t xml:space="preserve">хлеб пшеничный   </t>
  </si>
  <si>
    <t>Неделя: первая</t>
  </si>
  <si>
    <t>27\1</t>
  </si>
  <si>
    <t>Рыба тушеная в томате с овощами</t>
  </si>
  <si>
    <t>39/1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</si>
  <si>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</si>
  <si>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</si>
  <si>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</si>
  <si>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</si>
  <si>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</si>
  <si>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</si>
  <si>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</si>
  <si>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</si>
  <si>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</si>
  <si>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</si>
  <si>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Завтрак</t>
  </si>
  <si>
    <t>Макароны запеченые с яйцом и сыром</t>
  </si>
  <si>
    <t>Каша гречневая молочная</t>
  </si>
  <si>
    <t>Каша гречневая с соусом  красным</t>
  </si>
  <si>
    <t>Каша из крупы геркулес молочная</t>
  </si>
  <si>
    <t xml:space="preserve">Хлеб пшенитчный с маслом </t>
  </si>
  <si>
    <t>Хлеб пшеничный с маслом и сыром</t>
  </si>
  <si>
    <t xml:space="preserve">Хлеб пшеничный с маслом </t>
  </si>
  <si>
    <t>10 часов</t>
  </si>
  <si>
    <t>Обед</t>
  </si>
  <si>
    <t>Свекольник с яйцом на мясном бульоне</t>
  </si>
  <si>
    <t>Суп картофельный на м\б.</t>
  </si>
  <si>
    <t>Суп гороховый с гренками на к\б</t>
  </si>
  <si>
    <t>Суп лапша домашняя на к\б</t>
  </si>
  <si>
    <t>Борщ с фасолью на м\б.</t>
  </si>
  <si>
    <t>Суп с яйцом и зеленым горошком</t>
  </si>
  <si>
    <t>Щи</t>
  </si>
  <si>
    <t>Суп рыбный с перловой крупой</t>
  </si>
  <si>
    <t>Суп с клецками на к\б.</t>
  </si>
  <si>
    <t>Рыба, тушеная с овощами</t>
  </si>
  <si>
    <t>Голубцы ленивые</t>
  </si>
  <si>
    <t>Бефстроганов в соусе</t>
  </si>
  <si>
    <t>Каша рисовая с овощами</t>
  </si>
  <si>
    <t>Макароны отварные</t>
  </si>
  <si>
    <t>Капуста тушенная</t>
  </si>
  <si>
    <t xml:space="preserve">Икра свекольная/ икра кабачковая/ икра баклажанная  </t>
  </si>
  <si>
    <t>Компот из св. фруктов</t>
  </si>
  <si>
    <t>Компот из сухофруктов</t>
  </si>
  <si>
    <t xml:space="preserve">Хлеб ржаной  </t>
  </si>
  <si>
    <t xml:space="preserve">Хлеб ржаной   </t>
  </si>
  <si>
    <t>Полдник</t>
  </si>
  <si>
    <t>Ленивые вареники с сл.маслом</t>
  </si>
  <si>
    <t>№    рецептуры</t>
  </si>
  <si>
    <t>Белки</t>
  </si>
  <si>
    <t>Жиры</t>
  </si>
  <si>
    <t>Углеводы</t>
  </si>
  <si>
    <t>98 алгоритм</t>
  </si>
  <si>
    <t>847 сб. рец.</t>
  </si>
  <si>
    <t>200 сб. рец.</t>
  </si>
  <si>
    <t>486 сб. рец.</t>
  </si>
  <si>
    <t>694 сб. рец.</t>
  </si>
  <si>
    <t>59 орг.дет.пит.</t>
  </si>
  <si>
    <t>868 сб.рец.</t>
  </si>
  <si>
    <t xml:space="preserve">57 кар. раск.,     45 аз. Пит. </t>
  </si>
  <si>
    <t>96 алгоритм</t>
  </si>
  <si>
    <t>57 азб.пит.</t>
  </si>
  <si>
    <t>170 сб. рец.</t>
  </si>
  <si>
    <t>118 орг.дец.пит.</t>
  </si>
  <si>
    <t>55 сб.рец.</t>
  </si>
  <si>
    <t>438 сб. рец.</t>
  </si>
  <si>
    <t>50 сб.рец.</t>
  </si>
  <si>
    <t>97 алгоритм</t>
  </si>
  <si>
    <t>94 орг.дет.пит.</t>
  </si>
  <si>
    <t>54 орг.дет.пит., 759 сб. рец.</t>
  </si>
  <si>
    <t>112 орг.дет.пит.</t>
  </si>
  <si>
    <t xml:space="preserve">59 сб.рец. </t>
  </si>
  <si>
    <t>868 сб. рец.</t>
  </si>
  <si>
    <t>131 орг.дет.пит.</t>
  </si>
  <si>
    <t>42 азб. Пит.</t>
  </si>
  <si>
    <t>112 методич.сб. 1066 сб.рец.</t>
  </si>
  <si>
    <t>113 методич.сб.</t>
  </si>
  <si>
    <t>321 сб.рец.</t>
  </si>
  <si>
    <t>95 алгоритм</t>
  </si>
  <si>
    <t xml:space="preserve">Приём пищи </t>
  </si>
  <si>
    <t>384, 759 сб.рец.</t>
  </si>
  <si>
    <t>3 сб. рец.</t>
  </si>
  <si>
    <t>176 сб. рец.</t>
  </si>
  <si>
    <t>586 сб.рец.</t>
  </si>
  <si>
    <t>414 сб. рец.</t>
  </si>
  <si>
    <t>68 алгоритм</t>
  </si>
  <si>
    <t>51 азб.пит.</t>
  </si>
  <si>
    <t>59 алгоритм</t>
  </si>
  <si>
    <t>14 азб. Пит.   130 орг.дет.пит.</t>
  </si>
  <si>
    <t>467 сб. рец.</t>
  </si>
  <si>
    <t>187 сб.рец</t>
  </si>
  <si>
    <t>89 алгоритм,    759 сб.рец.</t>
  </si>
  <si>
    <t>681 сб. рец.</t>
  </si>
  <si>
    <t xml:space="preserve">58 сб.рец. </t>
  </si>
  <si>
    <t>346, 798 сб. рец.</t>
  </si>
  <si>
    <t>438 сб.рец.</t>
  </si>
  <si>
    <t xml:space="preserve">204,471 сб.рец. </t>
  </si>
  <si>
    <t>608, 759 сб.рец.</t>
  </si>
  <si>
    <t xml:space="preserve">692 сб.рец. </t>
  </si>
  <si>
    <t>126 сб.рец</t>
  </si>
  <si>
    <t>118 сб.рец.</t>
  </si>
  <si>
    <t xml:space="preserve">119 сб.рец. </t>
  </si>
  <si>
    <t>1052,1095 сб.рец</t>
  </si>
  <si>
    <t>101 алгоритм</t>
  </si>
  <si>
    <t>213,1065 сб рец.</t>
  </si>
  <si>
    <t>114 методич.сб.</t>
  </si>
  <si>
    <t>874 сб.рец.</t>
  </si>
  <si>
    <t>112 алгоритм</t>
  </si>
  <si>
    <t>152 ор.пит.</t>
  </si>
  <si>
    <t>Используемая литература:</t>
  </si>
  <si>
    <t>Рецептуры блюд и кулинарных изделий в соответствии</t>
  </si>
  <si>
    <t>1. Организация детского питания в дошкольных учреждениях: методические материалы и рекомендации авт., составитель И.Я.Конь, Л.И.Басова, С.А.Дмитриева, Л.Я.Каневская, М.М.Цапенко. Под общ. ред. Академика РАЕН, д.м.н., проф И.Я Коня-2006</t>
  </si>
  <si>
    <t>2. Алгоритм разработки перспективного меню при организации питания детей в дошкольных образовательных учреждениях. Практическое пособие для работников дошкольных образовательных учреждений под редакцией Н.В. Злобина, Н.А.Киселева, Краснодар 2007 г.</t>
  </si>
  <si>
    <t>3. Азбука питания методические рекомендации по организации и контролю качества питания в дошкольных образовательных учреждениях. Составитель Н.А.Таргонская-2002 г</t>
  </si>
  <si>
    <t xml:space="preserve">4. Сборник карточек-раскладок блюд ежедневного рациона питания- Анапа 2001г. Составлялось с использованием рекомендаций «Настольной книги медсестры детского сада В.Н.Обижствет, В.Н.Касаткиной, С.М.Чечекышиной» издание «Линка-Пресс», Москва, 1998 г.                    </t>
  </si>
  <si>
    <t>5. Сборник рецептур блюд и кулинарных изделий: в учебных заведениях/Авт.-сост. А.И.Здобнов, В.А. Цыганенко. ООО "Издательство Арий" 2010 г.</t>
  </si>
  <si>
    <t>6. Материалы из опыта работы системы дошкольного образования Краснодарского края (Методический сборник по дошкольному образованию), авт., состовительТ.П.Хлопова, Н.П.Легких, И.Н.Гусарова, С.К.Фоменко- Краснодар 2005г.</t>
  </si>
  <si>
    <t xml:space="preserve"> 7. Для расчета химического состава и энергетической ценности некоторых блюд использован справочник "Химический состав российских пищевых продуктов", профессора И.М. Скурихина и академика РАМН, профессора В.А.Тутельяна, 2002 г.</t>
  </si>
  <si>
    <t>банок</t>
  </si>
  <si>
    <t>штук</t>
  </si>
  <si>
    <t>персики</t>
  </si>
  <si>
    <t>слива</t>
  </si>
  <si>
    <t>минтай  0,160/0,186</t>
  </si>
  <si>
    <t>горбуша  /0,133</t>
  </si>
  <si>
    <t>треска  0,106/0,122</t>
  </si>
  <si>
    <t>скумбрия  /0,158</t>
  </si>
  <si>
    <t>рыба св/м треска</t>
  </si>
  <si>
    <t>минтай 0,174/0,204</t>
  </si>
  <si>
    <t>треска 0,116/0,136</t>
  </si>
  <si>
    <t>скумбрия 0,148/0,174</t>
  </si>
  <si>
    <t>горбуша 0,120/0,140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</si>
</sst>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\ ????/????\ "/>
    <numFmt numFmtId="165" formatCode="#\ ??/??"/>
    <numFmt numFmtId="166" formatCode="_-* #,##0.00\ _₽_-;\-* #,##0.00\ _₽_-;_-* &quot;-&quot;??\ _₽_-;_-@_-"/>
    <numFmt numFmtId="167" formatCode="0.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b/>
      <sz val="11"/>
      <color indexed="57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57"/>
      <name val="Times New Roman"/>
      <family val="1"/>
      <charset val="204"/>
    </font>
    <font>
      <sz val="11"/>
      <color theme="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  <scheme val="minor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Calibri"/>
      <family val="2"/>
      <charset val="1"/>
    </font>
    <font>
      <sz val="9"/>
      <color indexed="8"/>
      <name val="Calibri"/>
      <family val="2"/>
      <charset val="1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CCCC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CCFF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rgb="FFCCCCFF"/>
      </patternFill>
    </fill>
    <fill>
      <patternFill patternType="solid">
        <fgColor rgb="FFFFCCCC"/>
        <bgColor rgb="FF000000"/>
      </patternFill>
    </fill>
    <fill>
      <patternFill patternType="solid">
        <fgColor rgb="FFFFCCCC"/>
        <bgColor rgb="FFCCCCFF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30" fillId="0" borderId="0"/>
    <xf numFmtId="166" fontId="30" fillId="0" borderId="0" applyFill="0" applyBorder="0" applyAlignment="0" applyProtection="0"/>
  </cellStyleXfs>
  <cellXfs count="307">
    <xf numFmtId="0" fontId="0" fillId="0" borderId="0" xfId="0"/>
    <xf numFmtId="0" fontId="4" fillId="0" borderId="0" xfId="3"/>
    <xf numFmtId="0" fontId="6" fillId="3" borderId="1" xfId="3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center" vertical="top" wrapText="1"/>
    </xf>
    <xf numFmtId="0" fontId="3" fillId="0" borderId="1" xfId="3" applyFont="1" applyBorder="1" applyAlignment="1">
      <alignment horizontal="center" wrapText="1"/>
    </xf>
    <xf numFmtId="0" fontId="6" fillId="0" borderId="1" xfId="2" applyFont="1" applyBorder="1" applyAlignment="1">
      <alignment horizontal="center" wrapText="1"/>
    </xf>
    <xf numFmtId="0" fontId="6" fillId="5" borderId="1" xfId="2" applyFont="1" applyFill="1" applyBorder="1" applyAlignment="1">
      <alignment horizontal="left" wrapText="1"/>
    </xf>
    <xf numFmtId="0" fontId="6" fillId="5" borderId="1" xfId="2" applyFont="1" applyFill="1" applyBorder="1" applyAlignment="1">
      <alignment horizontal="center" wrapText="1"/>
    </xf>
    <xf numFmtId="0" fontId="3" fillId="4" borderId="1" xfId="3" applyFont="1" applyFill="1" applyBorder="1" applyAlignment="1">
      <alignment horizontal="center" wrapText="1"/>
    </xf>
    <xf numFmtId="0" fontId="3" fillId="4" borderId="1" xfId="3" applyFont="1" applyFill="1" applyBorder="1"/>
    <xf numFmtId="0" fontId="3" fillId="0" borderId="1" xfId="3" applyFont="1" applyBorder="1"/>
    <xf numFmtId="0" fontId="6" fillId="3" borderId="1" xfId="2" applyFont="1" applyFill="1" applyBorder="1" applyAlignment="1">
      <alignment horizontal="left" wrapText="1"/>
    </xf>
    <xf numFmtId="0" fontId="6" fillId="3" borderId="1" xfId="2" applyFont="1" applyFill="1" applyBorder="1" applyAlignment="1">
      <alignment horizontal="center" wrapText="1"/>
    </xf>
    <xf numFmtId="0" fontId="6" fillId="5" borderId="1" xfId="2" applyFont="1" applyFill="1" applyBorder="1" applyAlignment="1">
      <alignment horizontal="left" vertical="top" wrapText="1"/>
    </xf>
    <xf numFmtId="0" fontId="12" fillId="4" borderId="1" xfId="3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0" fontId="3" fillId="4" borderId="1" xfId="3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wrapText="1"/>
    </xf>
    <xf numFmtId="0" fontId="5" fillId="3" borderId="1" xfId="2" applyFont="1" applyFill="1" applyBorder="1" applyAlignment="1">
      <alignment horizontal="left" wrapText="1"/>
    </xf>
    <xf numFmtId="0" fontId="6" fillId="3" borderId="1" xfId="3" applyFont="1" applyFill="1" applyBorder="1" applyAlignment="1">
      <alignment horizontal="center" vertical="center" wrapText="1"/>
    </xf>
    <xf numFmtId="0" fontId="18" fillId="4" borderId="1" xfId="3" applyFont="1" applyFill="1" applyBorder="1"/>
    <xf numFmtId="0" fontId="6" fillId="6" borderId="1" xfId="2" applyFont="1" applyFill="1" applyBorder="1" applyAlignment="1">
      <alignment horizontal="left" wrapText="1"/>
    </xf>
    <xf numFmtId="0" fontId="6" fillId="4" borderId="1" xfId="2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horizontal="center" vertical="top" wrapText="1"/>
    </xf>
    <xf numFmtId="0" fontId="6" fillId="5" borderId="1" xfId="2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8" fillId="4" borderId="1" xfId="3" applyFont="1" applyFill="1" applyBorder="1"/>
    <xf numFmtId="0" fontId="6" fillId="4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4" fillId="4" borderId="1" xfId="3" applyFill="1" applyBorder="1"/>
    <xf numFmtId="0" fontId="5" fillId="5" borderId="1" xfId="2" applyFont="1" applyFill="1" applyBorder="1" applyAlignment="1">
      <alignment horizontal="left" vertical="top" wrapText="1"/>
    </xf>
    <xf numFmtId="0" fontId="4" fillId="0" borderId="1" xfId="3" applyBorder="1"/>
    <xf numFmtId="0" fontId="20" fillId="3" borderId="1" xfId="2" applyFont="1" applyFill="1" applyBorder="1" applyAlignment="1">
      <alignment horizontal="left" vertical="top" wrapText="1"/>
    </xf>
    <xf numFmtId="0" fontId="16" fillId="3" borderId="1" xfId="2" applyFont="1" applyFill="1" applyBorder="1" applyAlignment="1">
      <alignment horizontal="left" vertical="top" wrapText="1"/>
    </xf>
    <xf numFmtId="0" fontId="3" fillId="5" borderId="1" xfId="3" applyFont="1" applyFill="1" applyBorder="1"/>
    <xf numFmtId="0" fontId="5" fillId="5" borderId="1" xfId="2" applyFont="1" applyFill="1" applyBorder="1" applyAlignment="1">
      <alignment horizontal="left" wrapText="1"/>
    </xf>
    <xf numFmtId="0" fontId="6" fillId="6" borderId="1" xfId="2" applyFont="1" applyFill="1" applyBorder="1" applyAlignment="1">
      <alignment horizontal="left" vertical="top" wrapText="1"/>
    </xf>
    <xf numFmtId="0" fontId="6" fillId="8" borderId="1" xfId="2" applyFont="1" applyFill="1" applyBorder="1" applyAlignment="1">
      <alignment horizontal="center" vertical="top" wrapText="1"/>
    </xf>
    <xf numFmtId="0" fontId="21" fillId="4" borderId="1" xfId="3" applyFont="1" applyFill="1" applyBorder="1"/>
    <xf numFmtId="2" fontId="4" fillId="0" borderId="0" xfId="3" applyNumberFormat="1"/>
    <xf numFmtId="0" fontId="25" fillId="0" borderId="1" xfId="3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textRotation="90" wrapText="1"/>
    </xf>
    <xf numFmtId="0" fontId="3" fillId="4" borderId="1" xfId="2" applyFont="1" applyFill="1" applyBorder="1" applyAlignment="1">
      <alignment vertical="center" wrapText="1"/>
    </xf>
    <xf numFmtId="0" fontId="7" fillId="4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6" fillId="3" borderId="1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vertical="center" wrapText="1"/>
    </xf>
    <xf numFmtId="0" fontId="6" fillId="3" borderId="1" xfId="3" applyFont="1" applyFill="1" applyBorder="1" applyAlignment="1">
      <alignment vertical="center" wrapText="1"/>
    </xf>
    <xf numFmtId="0" fontId="7" fillId="4" borderId="1" xfId="2" applyFont="1" applyFill="1" applyBorder="1" applyAlignment="1">
      <alignment vertical="center"/>
    </xf>
    <xf numFmtId="0" fontId="6" fillId="4" borderId="1" xfId="2" applyFont="1" applyFill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12" fillId="4" borderId="1" xfId="2" applyFont="1" applyFill="1" applyBorder="1" applyAlignment="1">
      <alignment vertical="center" wrapText="1"/>
    </xf>
    <xf numFmtId="0" fontId="7" fillId="6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vertical="center" wrapText="1"/>
    </xf>
    <xf numFmtId="0" fontId="3" fillId="8" borderId="1" xfId="2" applyFont="1" applyFill="1" applyBorder="1" applyAlignment="1">
      <alignment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164" fontId="5" fillId="4" borderId="1" xfId="2" applyNumberFormat="1" applyFont="1" applyFill="1" applyBorder="1" applyAlignment="1">
      <alignment horizontal="center" vertical="center" wrapText="1"/>
    </xf>
    <xf numFmtId="2" fontId="6" fillId="4" borderId="1" xfId="2" applyNumberFormat="1" applyFont="1" applyFill="1" applyBorder="1" applyAlignment="1">
      <alignment horizontal="center" vertical="center" wrapText="1"/>
    </xf>
    <xf numFmtId="2" fontId="6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 wrapText="1"/>
    </xf>
    <xf numFmtId="2" fontId="3" fillId="4" borderId="1" xfId="2" applyNumberFormat="1" applyFont="1" applyFill="1" applyBorder="1" applyAlignment="1">
      <alignment horizontal="center" vertical="center"/>
    </xf>
    <xf numFmtId="49" fontId="5" fillId="4" borderId="1" xfId="2" applyNumberFormat="1" applyFont="1" applyFill="1" applyBorder="1" applyAlignment="1">
      <alignment horizontal="center" vertical="center" wrapText="1"/>
    </xf>
    <xf numFmtId="49" fontId="7" fillId="4" borderId="1" xfId="2" applyNumberFormat="1" applyFont="1" applyFill="1" applyBorder="1" applyAlignment="1">
      <alignment horizontal="center" vertical="center" wrapText="1"/>
    </xf>
    <xf numFmtId="9" fontId="5" fillId="4" borderId="1" xfId="2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/>
    </xf>
    <xf numFmtId="49" fontId="16" fillId="4" borderId="1" xfId="2" applyNumberFormat="1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10" fontId="11" fillId="4" borderId="1" xfId="2" applyNumberFormat="1" applyFont="1" applyFill="1" applyBorder="1" applyAlignment="1">
      <alignment horizontal="center" vertical="center" wrapText="1"/>
    </xf>
    <xf numFmtId="10" fontId="5" fillId="4" borderId="1" xfId="2" applyNumberFormat="1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2" fontId="8" fillId="4" borderId="1" xfId="2" applyNumberFormat="1" applyFont="1" applyFill="1" applyBorder="1" applyAlignment="1">
      <alignment horizontal="center" vertical="center" wrapText="1"/>
    </xf>
    <xf numFmtId="2" fontId="8" fillId="4" borderId="1" xfId="2" applyNumberFormat="1" applyFont="1" applyFill="1" applyBorder="1" applyAlignment="1">
      <alignment horizontal="center" vertical="center"/>
    </xf>
    <xf numFmtId="2" fontId="22" fillId="4" borderId="1" xfId="2" applyNumberFormat="1" applyFont="1" applyFill="1" applyBorder="1" applyAlignment="1">
      <alignment horizontal="center" vertical="center" wrapText="1"/>
    </xf>
    <xf numFmtId="2" fontId="22" fillId="4" borderId="1" xfId="2" applyNumberFormat="1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/>
    </xf>
    <xf numFmtId="2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 wrapText="1"/>
    </xf>
    <xf numFmtId="9" fontId="6" fillId="4" borderId="1" xfId="2" applyNumberFormat="1" applyFont="1" applyFill="1" applyBorder="1" applyAlignment="1">
      <alignment horizontal="center" vertical="center" wrapText="1"/>
    </xf>
    <xf numFmtId="164" fontId="6" fillId="4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164" fontId="3" fillId="4" borderId="1" xfId="2" applyNumberFormat="1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>
      <alignment horizontal="center" vertical="center"/>
    </xf>
    <xf numFmtId="0" fontId="16" fillId="5" borderId="1" xfId="2" applyFont="1" applyFill="1" applyBorder="1" applyAlignment="1">
      <alignment horizontal="center" vertical="center" wrapText="1"/>
    </xf>
    <xf numFmtId="49" fontId="16" fillId="5" borderId="1" xfId="2" applyNumberFormat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horizontal="center" vertical="center" wrapText="1"/>
    </xf>
    <xf numFmtId="9" fontId="3" fillId="4" borderId="1" xfId="2" applyNumberFormat="1" applyFont="1" applyFill="1" applyBorder="1" applyAlignment="1">
      <alignment horizontal="center" vertical="center" wrapText="1"/>
    </xf>
    <xf numFmtId="9" fontId="17" fillId="4" borderId="1" xfId="2" applyNumberFormat="1" applyFont="1" applyFill="1" applyBorder="1" applyAlignment="1">
      <alignment horizontal="center" vertical="center" wrapText="1"/>
    </xf>
    <xf numFmtId="164" fontId="16" fillId="4" borderId="1" xfId="2" applyNumberFormat="1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2" fontId="16" fillId="3" borderId="1" xfId="2" applyNumberFormat="1" applyFont="1" applyFill="1" applyBorder="1" applyAlignment="1">
      <alignment horizontal="center" vertical="center" wrapText="1"/>
    </xf>
    <xf numFmtId="9" fontId="11" fillId="4" borderId="1" xfId="2" applyNumberFormat="1" applyFont="1" applyFill="1" applyBorder="1" applyAlignment="1">
      <alignment horizontal="center" vertical="center" wrapText="1"/>
    </xf>
    <xf numFmtId="49" fontId="19" fillId="4" borderId="1" xfId="2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 wrapText="1"/>
    </xf>
    <xf numFmtId="164" fontId="23" fillId="4" borderId="1" xfId="2" applyNumberFormat="1" applyFont="1" applyFill="1" applyBorder="1" applyAlignment="1">
      <alignment horizontal="center" vertical="center" wrapText="1"/>
    </xf>
    <xf numFmtId="2" fontId="5" fillId="7" borderId="1" xfId="2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>
      <alignment horizontal="center" vertical="center" wrapText="1"/>
    </xf>
    <xf numFmtId="49" fontId="8" fillId="4" borderId="1" xfId="2" applyNumberFormat="1" applyFont="1" applyFill="1" applyBorder="1" applyAlignment="1">
      <alignment horizontal="center" vertical="center"/>
    </xf>
    <xf numFmtId="49" fontId="12" fillId="4" borderId="1" xfId="2" applyNumberFormat="1" applyFont="1" applyFill="1" applyBorder="1" applyAlignment="1">
      <alignment horizontal="center" vertical="center"/>
    </xf>
    <xf numFmtId="2" fontId="20" fillId="4" borderId="1" xfId="2" applyNumberFormat="1" applyFont="1" applyFill="1" applyBorder="1" applyAlignment="1">
      <alignment horizontal="center" vertical="center" wrapText="1"/>
    </xf>
    <xf numFmtId="49" fontId="24" fillId="4" borderId="1" xfId="2" applyNumberFormat="1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164" fontId="5" fillId="6" borderId="1" xfId="2" applyNumberFormat="1" applyFont="1" applyFill="1" applyBorder="1" applyAlignment="1">
      <alignment horizontal="center" vertical="center"/>
    </xf>
    <xf numFmtId="2" fontId="3" fillId="5" borderId="1" xfId="2" applyNumberFormat="1" applyFont="1" applyFill="1" applyBorder="1" applyAlignment="1">
      <alignment horizontal="center" vertical="center"/>
    </xf>
    <xf numFmtId="2" fontId="3" fillId="6" borderId="1" xfId="2" applyNumberFormat="1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 wrapText="1"/>
    </xf>
    <xf numFmtId="2" fontId="5" fillId="7" borderId="1" xfId="2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49" fontId="11" fillId="4" borderId="1" xfId="2" applyNumberFormat="1" applyFont="1" applyFill="1" applyBorder="1" applyAlignment="1">
      <alignment horizontal="center" vertical="center" wrapText="1"/>
    </xf>
    <xf numFmtId="49" fontId="23" fillId="4" borderId="1" xfId="2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2" fontId="16" fillId="3" borderId="1" xfId="2" applyNumberFormat="1" applyFont="1" applyFill="1" applyBorder="1" applyAlignment="1">
      <alignment horizontal="center" vertical="center"/>
    </xf>
    <xf numFmtId="2" fontId="16" fillId="7" borderId="1" xfId="2" applyNumberFormat="1" applyFont="1" applyFill="1" applyBorder="1" applyAlignment="1">
      <alignment horizontal="center" vertical="center"/>
    </xf>
    <xf numFmtId="49" fontId="12" fillId="4" borderId="1" xfId="2" applyNumberFormat="1" applyFont="1" applyFill="1" applyBorder="1" applyAlignment="1">
      <alignment horizontal="center" vertical="center" wrapText="1"/>
    </xf>
    <xf numFmtId="2" fontId="22" fillId="5" borderId="1" xfId="2" applyNumberFormat="1" applyFont="1" applyFill="1" applyBorder="1" applyAlignment="1">
      <alignment horizontal="center" vertical="center" wrapText="1"/>
    </xf>
    <xf numFmtId="2" fontId="22" fillId="5" borderId="1" xfId="2" applyNumberFormat="1" applyFont="1" applyFill="1" applyBorder="1" applyAlignment="1">
      <alignment horizontal="center" vertical="center"/>
    </xf>
    <xf numFmtId="2" fontId="22" fillId="6" borderId="1" xfId="2" applyNumberFormat="1" applyFont="1" applyFill="1" applyBorder="1" applyAlignment="1">
      <alignment horizontal="center" vertical="center" wrapText="1"/>
    </xf>
    <xf numFmtId="2" fontId="22" fillId="6" borderId="1" xfId="2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2" fontId="8" fillId="4" borderId="1" xfId="1" applyNumberFormat="1" applyFont="1" applyFill="1" applyBorder="1" applyAlignment="1">
      <alignment horizontal="center" vertical="center"/>
    </xf>
    <xf numFmtId="2" fontId="20" fillId="4" borderId="1" xfId="1" applyNumberFormat="1" applyFont="1" applyFill="1" applyBorder="1" applyAlignment="1">
      <alignment horizontal="center" vertical="center"/>
    </xf>
    <xf numFmtId="2" fontId="20" fillId="4" borderId="1" xfId="2" applyNumberFormat="1" applyFont="1" applyFill="1" applyBorder="1" applyAlignment="1">
      <alignment horizontal="center" vertical="center"/>
    </xf>
    <xf numFmtId="17" fontId="7" fillId="4" borderId="1" xfId="2" applyNumberFormat="1" applyFont="1" applyFill="1" applyBorder="1" applyAlignment="1">
      <alignment horizontal="center" vertical="center" wrapText="1"/>
    </xf>
    <xf numFmtId="0" fontId="7" fillId="8" borderId="1" xfId="2" applyFont="1" applyFill="1" applyBorder="1" applyAlignment="1">
      <alignment horizontal="center" vertical="center" wrapText="1"/>
    </xf>
    <xf numFmtId="49" fontId="5" fillId="8" borderId="1" xfId="2" applyNumberFormat="1" applyFont="1" applyFill="1" applyBorder="1" applyAlignment="1">
      <alignment horizontal="center" vertical="center" wrapText="1"/>
    </xf>
    <xf numFmtId="2" fontId="6" fillId="8" borderId="1" xfId="2" applyNumberFormat="1" applyFont="1" applyFill="1" applyBorder="1" applyAlignment="1">
      <alignment horizontal="center" vertical="center" wrapText="1"/>
    </xf>
    <xf numFmtId="2" fontId="6" fillId="8" borderId="1" xfId="2" applyNumberFormat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164" fontId="16" fillId="4" borderId="2" xfId="2" applyNumberFormat="1" applyFont="1" applyFill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6" fillId="9" borderId="1" xfId="3" applyFont="1" applyFill="1" applyBorder="1" applyAlignment="1">
      <alignment horizontal="center" vertical="top" wrapText="1"/>
    </xf>
    <xf numFmtId="0" fontId="6" fillId="9" borderId="1" xfId="3" applyFont="1" applyFill="1" applyBorder="1" applyAlignment="1">
      <alignment vertical="center" wrapText="1"/>
    </xf>
    <xf numFmtId="0" fontId="6" fillId="9" borderId="1" xfId="3" applyFont="1" applyFill="1" applyBorder="1" applyAlignment="1">
      <alignment horizontal="center" vertical="center" wrapText="1"/>
    </xf>
    <xf numFmtId="0" fontId="5" fillId="9" borderId="1" xfId="3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wrapText="1"/>
    </xf>
    <xf numFmtId="0" fontId="5" fillId="9" borderId="1" xfId="3" applyFont="1" applyFill="1" applyBorder="1" applyAlignment="1">
      <alignment horizontal="center" wrapText="1"/>
    </xf>
    <xf numFmtId="0" fontId="6" fillId="9" borderId="1" xfId="3" applyFont="1" applyFill="1" applyBorder="1" applyAlignment="1">
      <alignment horizontal="center"/>
    </xf>
    <xf numFmtId="0" fontId="25" fillId="0" borderId="0" xfId="2" applyFont="1" applyAlignment="1">
      <alignment horizontal="center" vertical="center" textRotation="90" wrapText="1"/>
    </xf>
    <xf numFmtId="0" fontId="5" fillId="10" borderId="1" xfId="3" applyFont="1" applyFill="1" applyBorder="1" applyAlignment="1">
      <alignment horizontal="center" vertical="center"/>
    </xf>
    <xf numFmtId="0" fontId="4" fillId="2" borderId="1" xfId="3" applyFill="1" applyBorder="1" applyAlignment="1">
      <alignment horizontal="center" vertical="center"/>
    </xf>
    <xf numFmtId="0" fontId="4" fillId="2" borderId="1" xfId="3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/>
    </xf>
    <xf numFmtId="0" fontId="26" fillId="12" borderId="7" xfId="0" applyFont="1" applyFill="1" applyBorder="1" applyAlignment="1">
      <alignment horizontal="center" vertical="center" wrapText="1"/>
    </xf>
    <xf numFmtId="0" fontId="27" fillId="12" borderId="7" xfId="0" applyFont="1" applyFill="1" applyBorder="1" applyAlignment="1">
      <alignment horizontal="center" wrapText="1"/>
    </xf>
    <xf numFmtId="0" fontId="28" fillId="13" borderId="4" xfId="0" applyFont="1" applyFill="1" applyBorder="1" applyAlignment="1">
      <alignment horizontal="center" vertical="center"/>
    </xf>
    <xf numFmtId="0" fontId="28" fillId="13" borderId="10" xfId="0" applyFont="1" applyFill="1" applyBorder="1" applyAlignment="1">
      <alignment horizontal="center" vertical="center"/>
    </xf>
    <xf numFmtId="0" fontId="28" fillId="13" borderId="10" xfId="0" applyFont="1" applyFill="1" applyBorder="1" applyAlignment="1">
      <alignment horizontal="center" vertical="center" wrapText="1"/>
    </xf>
    <xf numFmtId="0" fontId="29" fillId="13" borderId="10" xfId="0" applyFont="1" applyFill="1" applyBorder="1" applyAlignment="1">
      <alignment horizontal="center" vertical="center" wrapText="1"/>
    </xf>
    <xf numFmtId="0" fontId="27" fillId="14" borderId="10" xfId="0" applyFont="1" applyFill="1" applyBorder="1" applyAlignment="1">
      <alignment horizontal="center" wrapText="1"/>
    </xf>
    <xf numFmtId="0" fontId="30" fillId="0" borderId="0" xfId="4"/>
    <xf numFmtId="0" fontId="5" fillId="4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4" fillId="4" borderId="1" xfId="3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4" fillId="4" borderId="0" xfId="3" applyFill="1" applyAlignment="1">
      <alignment vertical="center"/>
    </xf>
    <xf numFmtId="0" fontId="4" fillId="0" borderId="1" xfId="3" applyBorder="1" applyAlignment="1">
      <alignment vertical="center"/>
    </xf>
    <xf numFmtId="0" fontId="4" fillId="0" borderId="0" xfId="3" applyAlignment="1">
      <alignment vertical="center"/>
    </xf>
    <xf numFmtId="0" fontId="4" fillId="0" borderId="0" xfId="3" applyAlignment="1">
      <alignment horizontal="center" vertical="center"/>
    </xf>
    <xf numFmtId="0" fontId="13" fillId="8" borderId="0" xfId="2" applyFont="1" applyFill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3" fillId="5" borderId="1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0" fontId="18" fillId="4" borderId="1" xfId="3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7" fillId="4" borderId="1" xfId="2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31" fillId="0" borderId="2" xfId="3" applyFont="1" applyBorder="1" applyAlignment="1">
      <alignment horizontal="center"/>
    </xf>
    <xf numFmtId="0" fontId="31" fillId="0" borderId="2" xfId="3" applyFont="1" applyBorder="1" applyAlignment="1">
      <alignment wrapText="1"/>
    </xf>
    <xf numFmtId="0" fontId="4" fillId="0" borderId="2" xfId="3" applyBorder="1" applyAlignment="1">
      <alignment wrapText="1"/>
    </xf>
    <xf numFmtId="0" fontId="3" fillId="4" borderId="1" xfId="2" applyFont="1" applyFill="1" applyBorder="1" applyAlignment="1">
      <alignment horizontal="left" wrapText="1"/>
    </xf>
    <xf numFmtId="0" fontId="30" fillId="0" borderId="16" xfId="4" applyBorder="1"/>
    <xf numFmtId="0" fontId="8" fillId="4" borderId="1" xfId="2" applyFont="1" applyFill="1" applyBorder="1" applyAlignment="1">
      <alignment horizontal="left" wrapText="1"/>
    </xf>
    <xf numFmtId="0" fontId="4" fillId="6" borderId="2" xfId="3" applyFill="1" applyBorder="1" applyAlignment="1">
      <alignment wrapText="1"/>
    </xf>
    <xf numFmtId="0" fontId="5" fillId="0" borderId="1" xfId="3" applyFont="1" applyBorder="1" applyAlignment="1">
      <alignment horizontal="center" vertical="center" wrapText="1"/>
    </xf>
    <xf numFmtId="0" fontId="7" fillId="4" borderId="1" xfId="2" applyFont="1" applyFill="1" applyBorder="1" applyAlignment="1">
      <alignment horizontal="left" wrapText="1"/>
    </xf>
    <xf numFmtId="0" fontId="12" fillId="4" borderId="1" xfId="3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left" wrapText="1"/>
    </xf>
    <xf numFmtId="0" fontId="14" fillId="3" borderId="1" xfId="2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2" fontId="4" fillId="0" borderId="0" xfId="3" applyNumberFormat="1" applyAlignment="1">
      <alignment vertical="center"/>
    </xf>
    <xf numFmtId="0" fontId="7" fillId="4" borderId="1" xfId="2" applyFont="1" applyFill="1" applyBorder="1"/>
    <xf numFmtId="0" fontId="12" fillId="4" borderId="1" xfId="2" applyFont="1" applyFill="1" applyBorder="1" applyAlignment="1">
      <alignment horizontal="left" wrapText="1"/>
    </xf>
    <xf numFmtId="0" fontId="3" fillId="3" borderId="1" xfId="2" applyFont="1" applyFill="1" applyBorder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2" fillId="15" borderId="1" xfId="4" applyFont="1" applyFill="1" applyBorder="1" applyAlignment="1">
      <alignment horizontal="left" vertical="center" wrapText="1"/>
    </xf>
    <xf numFmtId="167" fontId="5" fillId="4" borderId="1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wrapText="1"/>
    </xf>
    <xf numFmtId="0" fontId="26" fillId="0" borderId="7" xfId="4" applyFont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wrapText="1"/>
    </xf>
    <xf numFmtId="0" fontId="3" fillId="4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left"/>
    </xf>
    <xf numFmtId="0" fontId="7" fillId="6" borderId="1" xfId="2" applyFont="1" applyFill="1" applyBorder="1" applyAlignment="1">
      <alignment wrapText="1"/>
    </xf>
    <xf numFmtId="0" fontId="3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center" vertical="center"/>
    </xf>
    <xf numFmtId="2" fontId="8" fillId="0" borderId="1" xfId="5" applyNumberFormat="1" applyFont="1" applyBorder="1" applyAlignment="1">
      <alignment horizontal="center" vertical="center"/>
    </xf>
    <xf numFmtId="2" fontId="8" fillId="4" borderId="1" xfId="5" applyNumberFormat="1" applyFont="1" applyFill="1" applyBorder="1" applyAlignment="1">
      <alignment horizontal="center" vertical="center"/>
    </xf>
    <xf numFmtId="2" fontId="20" fillId="4" borderId="1" xfId="5" applyNumberFormat="1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/>
    </xf>
    <xf numFmtId="0" fontId="3" fillId="8" borderId="1" xfId="2" applyFont="1" applyFill="1" applyBorder="1" applyAlignment="1">
      <alignment horizontal="left" wrapText="1"/>
    </xf>
    <xf numFmtId="0" fontId="5" fillId="8" borderId="1" xfId="2" applyFont="1" applyFill="1" applyBorder="1" applyAlignment="1">
      <alignment horizontal="center" vertical="center"/>
    </xf>
    <xf numFmtId="0" fontId="5" fillId="8" borderId="0" xfId="2" applyFont="1" applyFill="1" applyAlignment="1">
      <alignment horizontal="left" wrapText="1"/>
    </xf>
    <xf numFmtId="164" fontId="5" fillId="8" borderId="0" xfId="2" applyNumberFormat="1" applyFont="1" applyFill="1" applyAlignment="1">
      <alignment horizontal="center" vertical="center" wrapText="1"/>
    </xf>
    <xf numFmtId="2" fontId="5" fillId="8" borderId="0" xfId="2" applyNumberFormat="1" applyFont="1" applyFill="1" applyAlignment="1">
      <alignment horizontal="center" vertical="center" wrapText="1"/>
    </xf>
    <xf numFmtId="1" fontId="4" fillId="0" borderId="0" xfId="3" applyNumberFormat="1"/>
    <xf numFmtId="0" fontId="33" fillId="0" borderId="0" xfId="3" applyFont="1" applyAlignment="1">
      <alignment horizontal="center"/>
    </xf>
    <xf numFmtId="0" fontId="32" fillId="0" borderId="0" xfId="3" applyFont="1" applyAlignment="1">
      <alignment horizontal="center"/>
    </xf>
    <xf numFmtId="0" fontId="12" fillId="15" borderId="1" xfId="0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center" vertical="center" wrapText="1"/>
    </xf>
    <xf numFmtId="0" fontId="34" fillId="15" borderId="4" xfId="0" applyFont="1" applyFill="1" applyBorder="1" applyAlignment="1">
      <alignment horizontal="center" vertical="center" wrapText="1"/>
    </xf>
    <xf numFmtId="0" fontId="34" fillId="13" borderId="4" xfId="0" applyFont="1" applyFill="1" applyBorder="1" applyAlignment="1">
      <alignment horizontal="center" vertical="center" wrapText="1"/>
    </xf>
    <xf numFmtId="49" fontId="12" fillId="15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4" fillId="14" borderId="4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 wrapText="1"/>
    </xf>
    <xf numFmtId="0" fontId="35" fillId="14" borderId="4" xfId="0" applyFont="1" applyFill="1" applyBorder="1" applyAlignment="1">
      <alignment horizontal="center" vertical="center" wrapText="1"/>
    </xf>
    <xf numFmtId="0" fontId="25" fillId="0" borderId="5" xfId="3" applyFont="1" applyBorder="1" applyAlignment="1">
      <alignment horizontal="center" vertical="center" wrapText="1"/>
    </xf>
    <xf numFmtId="0" fontId="25" fillId="0" borderId="6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25" fillId="0" borderId="4" xfId="3" applyFont="1" applyBorder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5" fillId="0" borderId="9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6" fillId="0" borderId="3" xfId="4" applyFont="1" applyBorder="1" applyAlignment="1">
      <alignment horizontal="center" vertical="center" wrapText="1"/>
    </xf>
    <xf numFmtId="0" fontId="26" fillId="0" borderId="4" xfId="4" applyFont="1" applyBorder="1" applyAlignment="1">
      <alignment horizontal="center" vertical="center" wrapText="1"/>
    </xf>
    <xf numFmtId="0" fontId="26" fillId="0" borderId="17" xfId="4" applyFont="1" applyBorder="1" applyAlignment="1">
      <alignment horizontal="center" vertical="center" wrapText="1"/>
    </xf>
    <xf numFmtId="0" fontId="26" fillId="0" borderId="13" xfId="4" applyFont="1" applyBorder="1" applyAlignment="1">
      <alignment horizontal="center" vertical="center" wrapText="1"/>
    </xf>
    <xf numFmtId="0" fontId="26" fillId="0" borderId="18" xfId="4" applyFont="1" applyBorder="1" applyAlignment="1">
      <alignment horizontal="center" vertical="center" wrapText="1"/>
    </xf>
    <xf numFmtId="0" fontId="26" fillId="0" borderId="10" xfId="4" applyFont="1" applyBorder="1" applyAlignment="1">
      <alignment horizontal="center" vertical="center" wrapText="1"/>
    </xf>
    <xf numFmtId="0" fontId="26" fillId="0" borderId="15" xfId="4" applyFont="1" applyBorder="1" applyAlignment="1">
      <alignment horizontal="center" vertical="center" wrapText="1"/>
    </xf>
    <xf numFmtId="0" fontId="26" fillId="0" borderId="19" xfId="4" applyFont="1" applyBorder="1" applyAlignment="1">
      <alignment horizontal="center" vertical="center" wrapText="1"/>
    </xf>
    <xf numFmtId="0" fontId="26" fillId="0" borderId="14" xfId="4" applyFont="1" applyBorder="1" applyAlignment="1">
      <alignment horizontal="center" vertical="center" wrapText="1"/>
    </xf>
    <xf numFmtId="0" fontId="26" fillId="0" borderId="6" xfId="4" applyFont="1" applyBorder="1" applyAlignment="1">
      <alignment horizontal="center" vertical="center" wrapText="1"/>
    </xf>
    <xf numFmtId="0" fontId="26" fillId="0" borderId="7" xfId="4" applyFont="1" applyBorder="1" applyAlignment="1">
      <alignment horizontal="center" vertical="center" wrapText="1"/>
    </xf>
    <xf numFmtId="0" fontId="26" fillId="0" borderId="12" xfId="4" applyFont="1" applyBorder="1" applyAlignment="1">
      <alignment horizontal="center" vertical="center" wrapText="1"/>
    </xf>
    <xf numFmtId="0" fontId="26" fillId="0" borderId="8" xfId="4" applyFont="1" applyBorder="1" applyAlignment="1">
      <alignment horizontal="center" vertical="center" wrapText="1"/>
    </xf>
    <xf numFmtId="0" fontId="4" fillId="0" borderId="0" xfId="3" applyAlignment="1">
      <alignment horizontal="center" wrapText="1"/>
    </xf>
    <xf numFmtId="0" fontId="4" fillId="0" borderId="0" xfId="3" applyAlignment="1">
      <alignment horizontal="center" vertical="center" wrapText="1"/>
    </xf>
    <xf numFmtId="0" fontId="26" fillId="0" borderId="11" xfId="4" applyFont="1" applyBorder="1" applyAlignment="1">
      <alignment horizontal="center" vertical="center" wrapText="1"/>
    </xf>
    <xf numFmtId="0" fontId="4" fillId="0" borderId="0" xfId="3" applyAlignment="1">
      <alignment horizontal="left"/>
    </xf>
    <xf numFmtId="0" fontId="4" fillId="0" borderId="0" xfId="3" applyAlignment="1">
      <alignment horizontal="left" vertical="center"/>
    </xf>
    <xf numFmtId="0" fontId="5" fillId="0" borderId="17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</cellXfs>
  <cellStyles count="6">
    <cellStyle name="Excel Built-in Normal" xfId="3" xr:uid="{00000000-0005-0000-0000-000000000000}"/>
    <cellStyle name="Excel Built-in Normal 1" xfId="2" xr:uid="{00000000-0005-0000-0000-000001000000}"/>
    <cellStyle name="Обычный" xfId="0" builtinId="0"/>
    <cellStyle name="Обычный 2" xfId="4" xr:uid="{00000000-0005-0000-0000-000003000000}"/>
    <cellStyle name="Финансовый" xfId="1" builtinId="3"/>
    <cellStyle name="Финансовый 2" xfId="5" xr:uid="{B047C2C8-1D06-4E84-BFE9-D457796EB459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37D9-CF41-4157-AEB0-94F74540D2E0}">
  <sheetPr>
    <tabColor rgb="FFFF0000"/>
    <pageSetUpPr fitToPage="1"/>
  </sheetPr>
  <dimension ref="A1:AA720"/>
  <sheetViews>
    <sheetView topLeftCell="A331" workbookViewId="0">
      <selection activeCell="O279" sqref="O279:AA348"/>
    </sheetView>
  </sheetViews>
  <sheetFormatPr defaultColWidth="8.7109375" defaultRowHeight="15"/>
  <cols>
    <col min="1" max="1" width="19.85546875" style="1" customWidth="1"/>
    <col min="2" max="2" width="22.140625" style="1" customWidth="1"/>
    <col min="3" max="3" width="7.42578125" style="1" customWidth="1"/>
    <col min="4" max="4" width="6.85546875" style="1" customWidth="1"/>
    <col min="5" max="5" width="9.140625" style="1" customWidth="1"/>
    <col min="6" max="6" width="9" style="1" bestFit="1" customWidth="1"/>
    <col min="7" max="7" width="9.7109375" style="1" customWidth="1"/>
    <col min="8" max="8" width="8.85546875" style="1" bestFit="1" customWidth="1"/>
    <col min="9" max="9" width="9.7109375" style="1" customWidth="1"/>
    <col min="10" max="10" width="8.85546875" style="1" bestFit="1" customWidth="1"/>
    <col min="11" max="11" width="9.7109375" style="1" customWidth="1"/>
    <col min="12" max="12" width="8.85546875" style="1" bestFit="1" customWidth="1"/>
    <col min="13" max="13" width="11" style="1" customWidth="1"/>
    <col min="14" max="14" width="10" style="1" customWidth="1"/>
    <col min="15" max="15" width="4.85546875" style="1" customWidth="1"/>
    <col min="16" max="19" width="8.7109375" style="1"/>
    <col min="20" max="20" width="9.28515625" style="1" customWidth="1"/>
    <col min="21" max="23" width="8.7109375" style="1"/>
    <col min="24" max="24" width="2.85546875" style="1" customWidth="1"/>
    <col min="25" max="25" width="22.28515625" style="1" customWidth="1"/>
    <col min="26" max="26" width="9.5703125" style="1" bestFit="1" customWidth="1"/>
    <col min="27" max="29" width="8.7109375" style="1"/>
    <col min="30" max="30" width="8.7109375" style="1" customWidth="1"/>
    <col min="31" max="34" width="8.7109375" style="1"/>
    <col min="35" max="35" width="8.7109375" style="1" customWidth="1"/>
    <col min="36" max="245" width="8.7109375" style="1"/>
    <col min="246" max="246" width="19.85546875" style="1" customWidth="1"/>
    <col min="247" max="247" width="21.85546875" style="1" customWidth="1"/>
    <col min="248" max="252" width="9.7109375" style="1" customWidth="1"/>
    <col min="253" max="253" width="18.85546875" style="1" customWidth="1"/>
    <col min="254" max="254" width="17.85546875" style="1" customWidth="1"/>
    <col min="255" max="501" width="8.7109375" style="1"/>
    <col min="502" max="502" width="19.85546875" style="1" customWidth="1"/>
    <col min="503" max="503" width="21.85546875" style="1" customWidth="1"/>
    <col min="504" max="508" width="9.7109375" style="1" customWidth="1"/>
    <col min="509" max="509" width="18.85546875" style="1" customWidth="1"/>
    <col min="510" max="510" width="17.85546875" style="1" customWidth="1"/>
    <col min="511" max="757" width="8.7109375" style="1"/>
    <col min="758" max="758" width="19.85546875" style="1" customWidth="1"/>
    <col min="759" max="759" width="21.85546875" style="1" customWidth="1"/>
    <col min="760" max="764" width="9.7109375" style="1" customWidth="1"/>
    <col min="765" max="765" width="18.85546875" style="1" customWidth="1"/>
    <col min="766" max="766" width="17.85546875" style="1" customWidth="1"/>
    <col min="767" max="1013" width="8.7109375" style="1"/>
    <col min="1014" max="1014" width="19.85546875" style="1" customWidth="1"/>
    <col min="1015" max="1015" width="21.85546875" style="1" customWidth="1"/>
    <col min="1016" max="1020" width="9.7109375" style="1" customWidth="1"/>
    <col min="1021" max="1021" width="18.85546875" style="1" customWidth="1"/>
    <col min="1022" max="1022" width="17.85546875" style="1" customWidth="1"/>
    <col min="1023" max="1269" width="8.7109375" style="1"/>
    <col min="1270" max="1270" width="19.85546875" style="1" customWidth="1"/>
    <col min="1271" max="1271" width="21.85546875" style="1" customWidth="1"/>
    <col min="1272" max="1276" width="9.7109375" style="1" customWidth="1"/>
    <col min="1277" max="1277" width="18.85546875" style="1" customWidth="1"/>
    <col min="1278" max="1278" width="17.85546875" style="1" customWidth="1"/>
    <col min="1279" max="1525" width="8.7109375" style="1"/>
    <col min="1526" max="1526" width="19.85546875" style="1" customWidth="1"/>
    <col min="1527" max="1527" width="21.85546875" style="1" customWidth="1"/>
    <col min="1528" max="1532" width="9.7109375" style="1" customWidth="1"/>
    <col min="1533" max="1533" width="18.85546875" style="1" customWidth="1"/>
    <col min="1534" max="1534" width="17.85546875" style="1" customWidth="1"/>
    <col min="1535" max="1781" width="8.7109375" style="1"/>
    <col min="1782" max="1782" width="19.85546875" style="1" customWidth="1"/>
    <col min="1783" max="1783" width="21.85546875" style="1" customWidth="1"/>
    <col min="1784" max="1788" width="9.7109375" style="1" customWidth="1"/>
    <col min="1789" max="1789" width="18.85546875" style="1" customWidth="1"/>
    <col min="1790" max="1790" width="17.85546875" style="1" customWidth="1"/>
    <col min="1791" max="2037" width="8.7109375" style="1"/>
    <col min="2038" max="2038" width="19.85546875" style="1" customWidth="1"/>
    <col min="2039" max="2039" width="21.85546875" style="1" customWidth="1"/>
    <col min="2040" max="2044" width="9.7109375" style="1" customWidth="1"/>
    <col min="2045" max="2045" width="18.85546875" style="1" customWidth="1"/>
    <col min="2046" max="2046" width="17.85546875" style="1" customWidth="1"/>
    <col min="2047" max="2293" width="8.7109375" style="1"/>
    <col min="2294" max="2294" width="19.85546875" style="1" customWidth="1"/>
    <col min="2295" max="2295" width="21.85546875" style="1" customWidth="1"/>
    <col min="2296" max="2300" width="9.7109375" style="1" customWidth="1"/>
    <col min="2301" max="2301" width="18.85546875" style="1" customWidth="1"/>
    <col min="2302" max="2302" width="17.85546875" style="1" customWidth="1"/>
    <col min="2303" max="2549" width="8.7109375" style="1"/>
    <col min="2550" max="2550" width="19.85546875" style="1" customWidth="1"/>
    <col min="2551" max="2551" width="21.85546875" style="1" customWidth="1"/>
    <col min="2552" max="2556" width="9.7109375" style="1" customWidth="1"/>
    <col min="2557" max="2557" width="18.85546875" style="1" customWidth="1"/>
    <col min="2558" max="2558" width="17.85546875" style="1" customWidth="1"/>
    <col min="2559" max="2805" width="8.7109375" style="1"/>
    <col min="2806" max="2806" width="19.85546875" style="1" customWidth="1"/>
    <col min="2807" max="2807" width="21.85546875" style="1" customWidth="1"/>
    <col min="2808" max="2812" width="9.7109375" style="1" customWidth="1"/>
    <col min="2813" max="2813" width="18.85546875" style="1" customWidth="1"/>
    <col min="2814" max="2814" width="17.85546875" style="1" customWidth="1"/>
    <col min="2815" max="3061" width="8.7109375" style="1"/>
    <col min="3062" max="3062" width="19.85546875" style="1" customWidth="1"/>
    <col min="3063" max="3063" width="21.85546875" style="1" customWidth="1"/>
    <col min="3064" max="3068" width="9.7109375" style="1" customWidth="1"/>
    <col min="3069" max="3069" width="18.85546875" style="1" customWidth="1"/>
    <col min="3070" max="3070" width="17.85546875" style="1" customWidth="1"/>
    <col min="3071" max="3317" width="8.7109375" style="1"/>
    <col min="3318" max="3318" width="19.85546875" style="1" customWidth="1"/>
    <col min="3319" max="3319" width="21.85546875" style="1" customWidth="1"/>
    <col min="3320" max="3324" width="9.7109375" style="1" customWidth="1"/>
    <col min="3325" max="3325" width="18.85546875" style="1" customWidth="1"/>
    <col min="3326" max="3326" width="17.85546875" style="1" customWidth="1"/>
    <col min="3327" max="3573" width="8.7109375" style="1"/>
    <col min="3574" max="3574" width="19.85546875" style="1" customWidth="1"/>
    <col min="3575" max="3575" width="21.85546875" style="1" customWidth="1"/>
    <col min="3576" max="3580" width="9.7109375" style="1" customWidth="1"/>
    <col min="3581" max="3581" width="18.85546875" style="1" customWidth="1"/>
    <col min="3582" max="3582" width="17.85546875" style="1" customWidth="1"/>
    <col min="3583" max="3829" width="8.7109375" style="1"/>
    <col min="3830" max="3830" width="19.85546875" style="1" customWidth="1"/>
    <col min="3831" max="3831" width="21.85546875" style="1" customWidth="1"/>
    <col min="3832" max="3836" width="9.7109375" style="1" customWidth="1"/>
    <col min="3837" max="3837" width="18.85546875" style="1" customWidth="1"/>
    <col min="3838" max="3838" width="17.85546875" style="1" customWidth="1"/>
    <col min="3839" max="4085" width="8.7109375" style="1"/>
    <col min="4086" max="4086" width="19.85546875" style="1" customWidth="1"/>
    <col min="4087" max="4087" width="21.85546875" style="1" customWidth="1"/>
    <col min="4088" max="4092" width="9.7109375" style="1" customWidth="1"/>
    <col min="4093" max="4093" width="18.85546875" style="1" customWidth="1"/>
    <col min="4094" max="4094" width="17.85546875" style="1" customWidth="1"/>
    <col min="4095" max="4341" width="8.7109375" style="1"/>
    <col min="4342" max="4342" width="19.85546875" style="1" customWidth="1"/>
    <col min="4343" max="4343" width="21.85546875" style="1" customWidth="1"/>
    <col min="4344" max="4348" width="9.7109375" style="1" customWidth="1"/>
    <col min="4349" max="4349" width="18.85546875" style="1" customWidth="1"/>
    <col min="4350" max="4350" width="17.85546875" style="1" customWidth="1"/>
    <col min="4351" max="4597" width="8.7109375" style="1"/>
    <col min="4598" max="4598" width="19.85546875" style="1" customWidth="1"/>
    <col min="4599" max="4599" width="21.85546875" style="1" customWidth="1"/>
    <col min="4600" max="4604" width="9.7109375" style="1" customWidth="1"/>
    <col min="4605" max="4605" width="18.85546875" style="1" customWidth="1"/>
    <col min="4606" max="4606" width="17.85546875" style="1" customWidth="1"/>
    <col min="4607" max="4853" width="8.7109375" style="1"/>
    <col min="4854" max="4854" width="19.85546875" style="1" customWidth="1"/>
    <col min="4855" max="4855" width="21.85546875" style="1" customWidth="1"/>
    <col min="4856" max="4860" width="9.7109375" style="1" customWidth="1"/>
    <col min="4861" max="4861" width="18.85546875" style="1" customWidth="1"/>
    <col min="4862" max="4862" width="17.85546875" style="1" customWidth="1"/>
    <col min="4863" max="5109" width="8.7109375" style="1"/>
    <col min="5110" max="5110" width="19.85546875" style="1" customWidth="1"/>
    <col min="5111" max="5111" width="21.85546875" style="1" customWidth="1"/>
    <col min="5112" max="5116" width="9.7109375" style="1" customWidth="1"/>
    <col min="5117" max="5117" width="18.85546875" style="1" customWidth="1"/>
    <col min="5118" max="5118" width="17.85546875" style="1" customWidth="1"/>
    <col min="5119" max="5365" width="8.7109375" style="1"/>
    <col min="5366" max="5366" width="19.85546875" style="1" customWidth="1"/>
    <col min="5367" max="5367" width="21.85546875" style="1" customWidth="1"/>
    <col min="5368" max="5372" width="9.7109375" style="1" customWidth="1"/>
    <col min="5373" max="5373" width="18.85546875" style="1" customWidth="1"/>
    <col min="5374" max="5374" width="17.85546875" style="1" customWidth="1"/>
    <col min="5375" max="5621" width="8.7109375" style="1"/>
    <col min="5622" max="5622" width="19.85546875" style="1" customWidth="1"/>
    <col min="5623" max="5623" width="21.85546875" style="1" customWidth="1"/>
    <col min="5624" max="5628" width="9.7109375" style="1" customWidth="1"/>
    <col min="5629" max="5629" width="18.85546875" style="1" customWidth="1"/>
    <col min="5630" max="5630" width="17.85546875" style="1" customWidth="1"/>
    <col min="5631" max="5877" width="8.7109375" style="1"/>
    <col min="5878" max="5878" width="19.85546875" style="1" customWidth="1"/>
    <col min="5879" max="5879" width="21.85546875" style="1" customWidth="1"/>
    <col min="5880" max="5884" width="9.7109375" style="1" customWidth="1"/>
    <col min="5885" max="5885" width="18.85546875" style="1" customWidth="1"/>
    <col min="5886" max="5886" width="17.85546875" style="1" customWidth="1"/>
    <col min="5887" max="6133" width="8.7109375" style="1"/>
    <col min="6134" max="6134" width="19.85546875" style="1" customWidth="1"/>
    <col min="6135" max="6135" width="21.85546875" style="1" customWidth="1"/>
    <col min="6136" max="6140" width="9.7109375" style="1" customWidth="1"/>
    <col min="6141" max="6141" width="18.85546875" style="1" customWidth="1"/>
    <col min="6142" max="6142" width="17.85546875" style="1" customWidth="1"/>
    <col min="6143" max="6389" width="8.7109375" style="1"/>
    <col min="6390" max="6390" width="19.85546875" style="1" customWidth="1"/>
    <col min="6391" max="6391" width="21.85546875" style="1" customWidth="1"/>
    <col min="6392" max="6396" width="9.7109375" style="1" customWidth="1"/>
    <col min="6397" max="6397" width="18.85546875" style="1" customWidth="1"/>
    <col min="6398" max="6398" width="17.85546875" style="1" customWidth="1"/>
    <col min="6399" max="6645" width="8.7109375" style="1"/>
    <col min="6646" max="6646" width="19.85546875" style="1" customWidth="1"/>
    <col min="6647" max="6647" width="21.85546875" style="1" customWidth="1"/>
    <col min="6648" max="6652" width="9.7109375" style="1" customWidth="1"/>
    <col min="6653" max="6653" width="18.85546875" style="1" customWidth="1"/>
    <col min="6654" max="6654" width="17.85546875" style="1" customWidth="1"/>
    <col min="6655" max="6901" width="8.7109375" style="1"/>
    <col min="6902" max="6902" width="19.85546875" style="1" customWidth="1"/>
    <col min="6903" max="6903" width="21.85546875" style="1" customWidth="1"/>
    <col min="6904" max="6908" width="9.7109375" style="1" customWidth="1"/>
    <col min="6909" max="6909" width="18.85546875" style="1" customWidth="1"/>
    <col min="6910" max="6910" width="17.85546875" style="1" customWidth="1"/>
    <col min="6911" max="7157" width="8.7109375" style="1"/>
    <col min="7158" max="7158" width="19.85546875" style="1" customWidth="1"/>
    <col min="7159" max="7159" width="21.85546875" style="1" customWidth="1"/>
    <col min="7160" max="7164" width="9.7109375" style="1" customWidth="1"/>
    <col min="7165" max="7165" width="18.85546875" style="1" customWidth="1"/>
    <col min="7166" max="7166" width="17.85546875" style="1" customWidth="1"/>
    <col min="7167" max="7413" width="8.7109375" style="1"/>
    <col min="7414" max="7414" width="19.85546875" style="1" customWidth="1"/>
    <col min="7415" max="7415" width="21.85546875" style="1" customWidth="1"/>
    <col min="7416" max="7420" width="9.7109375" style="1" customWidth="1"/>
    <col min="7421" max="7421" width="18.85546875" style="1" customWidth="1"/>
    <col min="7422" max="7422" width="17.85546875" style="1" customWidth="1"/>
    <col min="7423" max="7669" width="8.7109375" style="1"/>
    <col min="7670" max="7670" width="19.85546875" style="1" customWidth="1"/>
    <col min="7671" max="7671" width="21.85546875" style="1" customWidth="1"/>
    <col min="7672" max="7676" width="9.7109375" style="1" customWidth="1"/>
    <col min="7677" max="7677" width="18.85546875" style="1" customWidth="1"/>
    <col min="7678" max="7678" width="17.85546875" style="1" customWidth="1"/>
    <col min="7679" max="7925" width="8.7109375" style="1"/>
    <col min="7926" max="7926" width="19.85546875" style="1" customWidth="1"/>
    <col min="7927" max="7927" width="21.85546875" style="1" customWidth="1"/>
    <col min="7928" max="7932" width="9.7109375" style="1" customWidth="1"/>
    <col min="7933" max="7933" width="18.85546875" style="1" customWidth="1"/>
    <col min="7934" max="7934" width="17.85546875" style="1" customWidth="1"/>
    <col min="7935" max="8181" width="8.7109375" style="1"/>
    <col min="8182" max="8182" width="19.85546875" style="1" customWidth="1"/>
    <col min="8183" max="8183" width="21.85546875" style="1" customWidth="1"/>
    <col min="8184" max="8188" width="9.7109375" style="1" customWidth="1"/>
    <col min="8189" max="8189" width="18.85546875" style="1" customWidth="1"/>
    <col min="8190" max="8190" width="17.85546875" style="1" customWidth="1"/>
    <col min="8191" max="8437" width="8.7109375" style="1"/>
    <col min="8438" max="8438" width="19.85546875" style="1" customWidth="1"/>
    <col min="8439" max="8439" width="21.85546875" style="1" customWidth="1"/>
    <col min="8440" max="8444" width="9.7109375" style="1" customWidth="1"/>
    <col min="8445" max="8445" width="18.85546875" style="1" customWidth="1"/>
    <col min="8446" max="8446" width="17.85546875" style="1" customWidth="1"/>
    <col min="8447" max="8693" width="8.7109375" style="1"/>
    <col min="8694" max="8694" width="19.85546875" style="1" customWidth="1"/>
    <col min="8695" max="8695" width="21.85546875" style="1" customWidth="1"/>
    <col min="8696" max="8700" width="9.7109375" style="1" customWidth="1"/>
    <col min="8701" max="8701" width="18.85546875" style="1" customWidth="1"/>
    <col min="8702" max="8702" width="17.85546875" style="1" customWidth="1"/>
    <col min="8703" max="8949" width="8.7109375" style="1"/>
    <col min="8950" max="8950" width="19.85546875" style="1" customWidth="1"/>
    <col min="8951" max="8951" width="21.85546875" style="1" customWidth="1"/>
    <col min="8952" max="8956" width="9.7109375" style="1" customWidth="1"/>
    <col min="8957" max="8957" width="18.85546875" style="1" customWidth="1"/>
    <col min="8958" max="8958" width="17.85546875" style="1" customWidth="1"/>
    <col min="8959" max="9205" width="8.7109375" style="1"/>
    <col min="9206" max="9206" width="19.85546875" style="1" customWidth="1"/>
    <col min="9207" max="9207" width="21.85546875" style="1" customWidth="1"/>
    <col min="9208" max="9212" width="9.7109375" style="1" customWidth="1"/>
    <col min="9213" max="9213" width="18.85546875" style="1" customWidth="1"/>
    <col min="9214" max="9214" width="17.85546875" style="1" customWidth="1"/>
    <col min="9215" max="9461" width="8.7109375" style="1"/>
    <col min="9462" max="9462" width="19.85546875" style="1" customWidth="1"/>
    <col min="9463" max="9463" width="21.85546875" style="1" customWidth="1"/>
    <col min="9464" max="9468" width="9.7109375" style="1" customWidth="1"/>
    <col min="9469" max="9469" width="18.85546875" style="1" customWidth="1"/>
    <col min="9470" max="9470" width="17.85546875" style="1" customWidth="1"/>
    <col min="9471" max="9717" width="8.7109375" style="1"/>
    <col min="9718" max="9718" width="19.85546875" style="1" customWidth="1"/>
    <col min="9719" max="9719" width="21.85546875" style="1" customWidth="1"/>
    <col min="9720" max="9724" width="9.7109375" style="1" customWidth="1"/>
    <col min="9725" max="9725" width="18.85546875" style="1" customWidth="1"/>
    <col min="9726" max="9726" width="17.85546875" style="1" customWidth="1"/>
    <col min="9727" max="9973" width="8.7109375" style="1"/>
    <col min="9974" max="9974" width="19.85546875" style="1" customWidth="1"/>
    <col min="9975" max="9975" width="21.85546875" style="1" customWidth="1"/>
    <col min="9976" max="9980" width="9.7109375" style="1" customWidth="1"/>
    <col min="9981" max="9981" width="18.85546875" style="1" customWidth="1"/>
    <col min="9982" max="9982" width="17.85546875" style="1" customWidth="1"/>
    <col min="9983" max="10229" width="8.7109375" style="1"/>
    <col min="10230" max="10230" width="19.85546875" style="1" customWidth="1"/>
    <col min="10231" max="10231" width="21.85546875" style="1" customWidth="1"/>
    <col min="10232" max="10236" width="9.7109375" style="1" customWidth="1"/>
    <col min="10237" max="10237" width="18.85546875" style="1" customWidth="1"/>
    <col min="10238" max="10238" width="17.85546875" style="1" customWidth="1"/>
    <col min="10239" max="10485" width="8.7109375" style="1"/>
    <col min="10486" max="10486" width="19.85546875" style="1" customWidth="1"/>
    <col min="10487" max="10487" width="21.85546875" style="1" customWidth="1"/>
    <col min="10488" max="10492" width="9.7109375" style="1" customWidth="1"/>
    <col min="10493" max="10493" width="18.85546875" style="1" customWidth="1"/>
    <col min="10494" max="10494" width="17.85546875" style="1" customWidth="1"/>
    <col min="10495" max="10741" width="8.7109375" style="1"/>
    <col min="10742" max="10742" width="19.85546875" style="1" customWidth="1"/>
    <col min="10743" max="10743" width="21.85546875" style="1" customWidth="1"/>
    <col min="10744" max="10748" width="9.7109375" style="1" customWidth="1"/>
    <col min="10749" max="10749" width="18.85546875" style="1" customWidth="1"/>
    <col min="10750" max="10750" width="17.85546875" style="1" customWidth="1"/>
    <col min="10751" max="10997" width="8.7109375" style="1"/>
    <col min="10998" max="10998" width="19.85546875" style="1" customWidth="1"/>
    <col min="10999" max="10999" width="21.85546875" style="1" customWidth="1"/>
    <col min="11000" max="11004" width="9.7109375" style="1" customWidth="1"/>
    <col min="11005" max="11005" width="18.85546875" style="1" customWidth="1"/>
    <col min="11006" max="11006" width="17.85546875" style="1" customWidth="1"/>
    <col min="11007" max="11253" width="8.7109375" style="1"/>
    <col min="11254" max="11254" width="19.85546875" style="1" customWidth="1"/>
    <col min="11255" max="11255" width="21.85546875" style="1" customWidth="1"/>
    <col min="11256" max="11260" width="9.7109375" style="1" customWidth="1"/>
    <col min="11261" max="11261" width="18.85546875" style="1" customWidth="1"/>
    <col min="11262" max="11262" width="17.85546875" style="1" customWidth="1"/>
    <col min="11263" max="11509" width="8.7109375" style="1"/>
    <col min="11510" max="11510" width="19.85546875" style="1" customWidth="1"/>
    <col min="11511" max="11511" width="21.85546875" style="1" customWidth="1"/>
    <col min="11512" max="11516" width="9.7109375" style="1" customWidth="1"/>
    <col min="11517" max="11517" width="18.85546875" style="1" customWidth="1"/>
    <col min="11518" max="11518" width="17.85546875" style="1" customWidth="1"/>
    <col min="11519" max="11765" width="8.7109375" style="1"/>
    <col min="11766" max="11766" width="19.85546875" style="1" customWidth="1"/>
    <col min="11767" max="11767" width="21.85546875" style="1" customWidth="1"/>
    <col min="11768" max="11772" width="9.7109375" style="1" customWidth="1"/>
    <col min="11773" max="11773" width="18.85546875" style="1" customWidth="1"/>
    <col min="11774" max="11774" width="17.85546875" style="1" customWidth="1"/>
    <col min="11775" max="12021" width="8.7109375" style="1"/>
    <col min="12022" max="12022" width="19.85546875" style="1" customWidth="1"/>
    <col min="12023" max="12023" width="21.85546875" style="1" customWidth="1"/>
    <col min="12024" max="12028" width="9.7109375" style="1" customWidth="1"/>
    <col min="12029" max="12029" width="18.85546875" style="1" customWidth="1"/>
    <col min="12030" max="12030" width="17.85546875" style="1" customWidth="1"/>
    <col min="12031" max="12277" width="8.7109375" style="1"/>
    <col min="12278" max="12278" width="19.85546875" style="1" customWidth="1"/>
    <col min="12279" max="12279" width="21.85546875" style="1" customWidth="1"/>
    <col min="12280" max="12284" width="9.7109375" style="1" customWidth="1"/>
    <col min="12285" max="12285" width="18.85546875" style="1" customWidth="1"/>
    <col min="12286" max="12286" width="17.85546875" style="1" customWidth="1"/>
    <col min="12287" max="12533" width="8.7109375" style="1"/>
    <col min="12534" max="12534" width="19.85546875" style="1" customWidth="1"/>
    <col min="12535" max="12535" width="21.85546875" style="1" customWidth="1"/>
    <col min="12536" max="12540" width="9.7109375" style="1" customWidth="1"/>
    <col min="12541" max="12541" width="18.85546875" style="1" customWidth="1"/>
    <col min="12542" max="12542" width="17.85546875" style="1" customWidth="1"/>
    <col min="12543" max="12789" width="8.7109375" style="1"/>
    <col min="12790" max="12790" width="19.85546875" style="1" customWidth="1"/>
    <col min="12791" max="12791" width="21.85546875" style="1" customWidth="1"/>
    <col min="12792" max="12796" width="9.7109375" style="1" customWidth="1"/>
    <col min="12797" max="12797" width="18.85546875" style="1" customWidth="1"/>
    <col min="12798" max="12798" width="17.85546875" style="1" customWidth="1"/>
    <col min="12799" max="13045" width="8.7109375" style="1"/>
    <col min="13046" max="13046" width="19.85546875" style="1" customWidth="1"/>
    <col min="13047" max="13047" width="21.85546875" style="1" customWidth="1"/>
    <col min="13048" max="13052" width="9.7109375" style="1" customWidth="1"/>
    <col min="13053" max="13053" width="18.85546875" style="1" customWidth="1"/>
    <col min="13054" max="13054" width="17.85546875" style="1" customWidth="1"/>
    <col min="13055" max="13301" width="8.7109375" style="1"/>
    <col min="13302" max="13302" width="19.85546875" style="1" customWidth="1"/>
    <col min="13303" max="13303" width="21.85546875" style="1" customWidth="1"/>
    <col min="13304" max="13308" width="9.7109375" style="1" customWidth="1"/>
    <col min="13309" max="13309" width="18.85546875" style="1" customWidth="1"/>
    <col min="13310" max="13310" width="17.85546875" style="1" customWidth="1"/>
    <col min="13311" max="13557" width="8.7109375" style="1"/>
    <col min="13558" max="13558" width="19.85546875" style="1" customWidth="1"/>
    <col min="13559" max="13559" width="21.85546875" style="1" customWidth="1"/>
    <col min="13560" max="13564" width="9.7109375" style="1" customWidth="1"/>
    <col min="13565" max="13565" width="18.85546875" style="1" customWidth="1"/>
    <col min="13566" max="13566" width="17.85546875" style="1" customWidth="1"/>
    <col min="13567" max="13813" width="8.7109375" style="1"/>
    <col min="13814" max="13814" width="19.85546875" style="1" customWidth="1"/>
    <col min="13815" max="13815" width="21.85546875" style="1" customWidth="1"/>
    <col min="13816" max="13820" width="9.7109375" style="1" customWidth="1"/>
    <col min="13821" max="13821" width="18.85546875" style="1" customWidth="1"/>
    <col min="13822" max="13822" width="17.85546875" style="1" customWidth="1"/>
    <col min="13823" max="14069" width="8.7109375" style="1"/>
    <col min="14070" max="14070" width="19.85546875" style="1" customWidth="1"/>
    <col min="14071" max="14071" width="21.85546875" style="1" customWidth="1"/>
    <col min="14072" max="14076" width="9.7109375" style="1" customWidth="1"/>
    <col min="14077" max="14077" width="18.85546875" style="1" customWidth="1"/>
    <col min="14078" max="14078" width="17.85546875" style="1" customWidth="1"/>
    <col min="14079" max="14325" width="8.7109375" style="1"/>
    <col min="14326" max="14326" width="19.85546875" style="1" customWidth="1"/>
    <col min="14327" max="14327" width="21.85546875" style="1" customWidth="1"/>
    <col min="14328" max="14332" width="9.7109375" style="1" customWidth="1"/>
    <col min="14333" max="14333" width="18.85546875" style="1" customWidth="1"/>
    <col min="14334" max="14334" width="17.85546875" style="1" customWidth="1"/>
    <col min="14335" max="14581" width="8.7109375" style="1"/>
    <col min="14582" max="14582" width="19.85546875" style="1" customWidth="1"/>
    <col min="14583" max="14583" width="21.85546875" style="1" customWidth="1"/>
    <col min="14584" max="14588" width="9.7109375" style="1" customWidth="1"/>
    <col min="14589" max="14589" width="18.85546875" style="1" customWidth="1"/>
    <col min="14590" max="14590" width="17.85546875" style="1" customWidth="1"/>
    <col min="14591" max="14837" width="8.7109375" style="1"/>
    <col min="14838" max="14838" width="19.85546875" style="1" customWidth="1"/>
    <col min="14839" max="14839" width="21.85546875" style="1" customWidth="1"/>
    <col min="14840" max="14844" width="9.7109375" style="1" customWidth="1"/>
    <col min="14845" max="14845" width="18.85546875" style="1" customWidth="1"/>
    <col min="14846" max="14846" width="17.85546875" style="1" customWidth="1"/>
    <col min="14847" max="15093" width="8.7109375" style="1"/>
    <col min="15094" max="15094" width="19.85546875" style="1" customWidth="1"/>
    <col min="15095" max="15095" width="21.85546875" style="1" customWidth="1"/>
    <col min="15096" max="15100" width="9.7109375" style="1" customWidth="1"/>
    <col min="15101" max="15101" width="18.85546875" style="1" customWidth="1"/>
    <col min="15102" max="15102" width="17.85546875" style="1" customWidth="1"/>
    <col min="15103" max="15349" width="8.7109375" style="1"/>
    <col min="15350" max="15350" width="19.85546875" style="1" customWidth="1"/>
    <col min="15351" max="15351" width="21.85546875" style="1" customWidth="1"/>
    <col min="15352" max="15356" width="9.7109375" style="1" customWidth="1"/>
    <col min="15357" max="15357" width="18.85546875" style="1" customWidth="1"/>
    <col min="15358" max="15358" width="17.85546875" style="1" customWidth="1"/>
    <col min="15359" max="15605" width="8.7109375" style="1"/>
    <col min="15606" max="15606" width="19.85546875" style="1" customWidth="1"/>
    <col min="15607" max="15607" width="21.85546875" style="1" customWidth="1"/>
    <col min="15608" max="15612" width="9.7109375" style="1" customWidth="1"/>
    <col min="15613" max="15613" width="18.85546875" style="1" customWidth="1"/>
    <col min="15614" max="15614" width="17.85546875" style="1" customWidth="1"/>
    <col min="15615" max="15861" width="8.7109375" style="1"/>
    <col min="15862" max="15862" width="19.85546875" style="1" customWidth="1"/>
    <col min="15863" max="15863" width="21.85546875" style="1" customWidth="1"/>
    <col min="15864" max="15868" width="9.7109375" style="1" customWidth="1"/>
    <col min="15869" max="15869" width="18.85546875" style="1" customWidth="1"/>
    <col min="15870" max="15870" width="17.85546875" style="1" customWidth="1"/>
    <col min="15871" max="16117" width="8.7109375" style="1"/>
    <col min="16118" max="16118" width="19.85546875" style="1" customWidth="1"/>
    <col min="16119" max="16119" width="21.85546875" style="1" customWidth="1"/>
    <col min="16120" max="16124" width="9.7109375" style="1" customWidth="1"/>
    <col min="16125" max="16125" width="18.85546875" style="1" customWidth="1"/>
    <col min="16126" max="16126" width="17.85546875" style="1" customWidth="1"/>
    <col min="16127" max="16384" width="8.7109375" style="1"/>
  </cols>
  <sheetData>
    <row r="1" spans="1:25">
      <c r="A1" s="278" t="s">
        <v>0</v>
      </c>
      <c r="B1" s="278" t="s">
        <v>248</v>
      </c>
      <c r="C1" s="278" t="s">
        <v>1</v>
      </c>
      <c r="D1" s="278" t="s">
        <v>1</v>
      </c>
      <c r="E1" s="278" t="s">
        <v>2</v>
      </c>
      <c r="F1" s="278" t="s">
        <v>2</v>
      </c>
      <c r="G1" s="275" t="s">
        <v>3</v>
      </c>
      <c r="H1" s="276"/>
      <c r="I1" s="276"/>
      <c r="J1" s="276"/>
      <c r="K1" s="277"/>
      <c r="L1" s="46"/>
      <c r="M1" s="278" t="s">
        <v>4</v>
      </c>
      <c r="N1" s="278" t="s">
        <v>4</v>
      </c>
      <c r="O1" s="192"/>
      <c r="T1" s="280"/>
    </row>
    <row r="2" spans="1:25">
      <c r="A2" s="281"/>
      <c r="B2" s="281"/>
      <c r="C2" s="279"/>
      <c r="D2" s="279"/>
      <c r="E2" s="279"/>
      <c r="F2" s="279"/>
      <c r="G2" s="46" t="s">
        <v>5</v>
      </c>
      <c r="H2" s="46" t="s">
        <v>5</v>
      </c>
      <c r="I2" s="46" t="s">
        <v>6</v>
      </c>
      <c r="J2" s="46" t="s">
        <v>6</v>
      </c>
      <c r="K2" s="46" t="s">
        <v>7</v>
      </c>
      <c r="L2" s="46" t="s">
        <v>7</v>
      </c>
      <c r="M2" s="279"/>
      <c r="N2" s="279"/>
      <c r="O2" s="192"/>
      <c r="T2" s="280"/>
    </row>
    <row r="3" spans="1:25" ht="69" customHeight="1">
      <c r="A3" s="279"/>
      <c r="B3" s="279"/>
      <c r="C3" s="47" t="s">
        <v>249</v>
      </c>
      <c r="D3" s="47" t="s">
        <v>250</v>
      </c>
      <c r="E3" s="47" t="s">
        <v>249</v>
      </c>
      <c r="F3" s="47" t="s">
        <v>250</v>
      </c>
      <c r="G3" s="47" t="s">
        <v>249</v>
      </c>
      <c r="H3" s="47" t="s">
        <v>250</v>
      </c>
      <c r="I3" s="47" t="s">
        <v>249</v>
      </c>
      <c r="J3" s="47" t="s">
        <v>250</v>
      </c>
      <c r="K3" s="47" t="s">
        <v>249</v>
      </c>
      <c r="L3" s="47" t="s">
        <v>250</v>
      </c>
      <c r="M3" s="47" t="s">
        <v>249</v>
      </c>
      <c r="N3" s="47" t="s">
        <v>250</v>
      </c>
      <c r="O3" s="186"/>
      <c r="T3" s="186"/>
    </row>
    <row r="4" spans="1:25" ht="15" customHeight="1">
      <c r="A4" s="183" t="s">
        <v>8</v>
      </c>
      <c r="B4" s="179"/>
      <c r="C4" s="179"/>
      <c r="D4" s="179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7"/>
      <c r="Q4" s="187" t="s">
        <v>252</v>
      </c>
      <c r="R4" s="187"/>
      <c r="S4" s="187" t="s">
        <v>253</v>
      </c>
      <c r="T4" s="182" t="s">
        <v>254</v>
      </c>
      <c r="U4" s="187"/>
      <c r="V4" s="187" t="s">
        <v>256</v>
      </c>
      <c r="W4" s="187"/>
      <c r="X4" s="187"/>
      <c r="Y4" s="183" t="s">
        <v>8</v>
      </c>
    </row>
    <row r="5" spans="1:25" ht="15" customHeight="1">
      <c r="A5" s="2" t="s">
        <v>9</v>
      </c>
      <c r="B5" s="3"/>
      <c r="C5" s="21"/>
      <c r="D5" s="21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188"/>
      <c r="Q5" s="188">
        <v>10</v>
      </c>
      <c r="R5" s="189"/>
      <c r="S5" s="189">
        <v>180</v>
      </c>
      <c r="T5" s="191">
        <v>1</v>
      </c>
      <c r="U5" s="188"/>
      <c r="V5" s="188">
        <v>3</v>
      </c>
      <c r="W5" s="188" t="s">
        <v>255</v>
      </c>
      <c r="X5" s="188"/>
      <c r="Y5" s="2" t="s">
        <v>9</v>
      </c>
    </row>
    <row r="6" spans="1:25" ht="35.25" customHeight="1">
      <c r="A6" s="4"/>
      <c r="B6" s="48" t="s">
        <v>10</v>
      </c>
      <c r="C6" s="66"/>
      <c r="D6" s="66"/>
      <c r="E6" s="34" t="s">
        <v>11</v>
      </c>
      <c r="F6" s="67" t="s">
        <v>35</v>
      </c>
      <c r="G6" s="68">
        <v>7.73</v>
      </c>
      <c r="H6" s="68">
        <v>9.32</v>
      </c>
      <c r="I6" s="68">
        <v>8.77</v>
      </c>
      <c r="J6" s="69">
        <v>9.85</v>
      </c>
      <c r="K6" s="69">
        <v>20.11</v>
      </c>
      <c r="L6" s="69">
        <v>24.24</v>
      </c>
      <c r="M6" s="69">
        <v>191.66</v>
      </c>
      <c r="N6" s="69">
        <v>232.28</v>
      </c>
      <c r="O6" s="203"/>
      <c r="P6" s="178"/>
      <c r="Q6" s="188">
        <f>SUM(Q5)</f>
        <v>10</v>
      </c>
      <c r="R6" s="178"/>
      <c r="S6" s="189">
        <f>SUM(S5)</f>
        <v>180</v>
      </c>
      <c r="T6" s="66"/>
      <c r="U6" s="178"/>
      <c r="V6" s="188">
        <f>SUM(V5)</f>
        <v>3</v>
      </c>
      <c r="W6" s="178"/>
      <c r="X6" s="178"/>
      <c r="Y6" s="48" t="s">
        <v>10</v>
      </c>
    </row>
    <row r="7" spans="1:25" ht="15" customHeight="1">
      <c r="A7" s="5"/>
      <c r="B7" s="49" t="s">
        <v>12</v>
      </c>
      <c r="C7" s="66">
        <v>22</v>
      </c>
      <c r="D7" s="66">
        <v>26</v>
      </c>
      <c r="E7" s="34"/>
      <c r="F7" s="67"/>
      <c r="G7" s="70">
        <v>1.32</v>
      </c>
      <c r="H7" s="70">
        <v>2.5499999999999998</v>
      </c>
      <c r="I7" s="70">
        <v>0.28000000000000003</v>
      </c>
      <c r="J7" s="70">
        <v>0.73</v>
      </c>
      <c r="K7" s="71">
        <v>18.63</v>
      </c>
      <c r="L7" s="71">
        <v>22.58</v>
      </c>
      <c r="M7" s="71">
        <v>83.06</v>
      </c>
      <c r="N7" s="71">
        <v>111.69</v>
      </c>
      <c r="O7" s="203"/>
      <c r="P7" s="178">
        <f>SUM(C7*Q7)</f>
        <v>220</v>
      </c>
      <c r="Q7" s="188">
        <f t="shared" ref="Q7:Q69" si="0">SUM(Q6)</f>
        <v>10</v>
      </c>
      <c r="R7" s="178">
        <f>SUM(D7*S7)</f>
        <v>4680</v>
      </c>
      <c r="S7" s="189">
        <f t="shared" ref="S7:S69" si="1">SUM(S6)</f>
        <v>180</v>
      </c>
      <c r="T7" s="66">
        <v>26</v>
      </c>
      <c r="U7" s="178">
        <f>SUM(D7*V7)</f>
        <v>78</v>
      </c>
      <c r="V7" s="188">
        <f t="shared" ref="V7:V58" si="2">SUM(V6)</f>
        <v>3</v>
      </c>
      <c r="W7" s="178">
        <f>SUM(P7+R7+T7+U7)</f>
        <v>5004</v>
      </c>
      <c r="X7" s="178"/>
      <c r="Y7" s="49" t="s">
        <v>12</v>
      </c>
    </row>
    <row r="8" spans="1:25" ht="15" customHeight="1">
      <c r="A8" s="5"/>
      <c r="B8" s="49" t="s">
        <v>13</v>
      </c>
      <c r="C8" s="66">
        <v>24</v>
      </c>
      <c r="D8" s="66">
        <v>24</v>
      </c>
      <c r="E8" s="34"/>
      <c r="F8" s="34"/>
      <c r="G8" s="70">
        <v>2.74</v>
      </c>
      <c r="H8" s="70">
        <v>2.74</v>
      </c>
      <c r="I8" s="70">
        <v>2.48</v>
      </c>
      <c r="J8" s="70">
        <v>2.48</v>
      </c>
      <c r="K8" s="71">
        <v>0.15</v>
      </c>
      <c r="L8" s="71">
        <v>0.15</v>
      </c>
      <c r="M8" s="71">
        <v>33.9</v>
      </c>
      <c r="N8" s="71">
        <v>33.9</v>
      </c>
      <c r="O8" s="203"/>
      <c r="P8" s="178">
        <f>SUM(C8*Q8)</f>
        <v>240</v>
      </c>
      <c r="Q8" s="188">
        <f t="shared" si="0"/>
        <v>10</v>
      </c>
      <c r="R8" s="178">
        <f>SUM(D8*S8)</f>
        <v>4320</v>
      </c>
      <c r="S8" s="189">
        <f t="shared" si="1"/>
        <v>180</v>
      </c>
      <c r="T8" s="66">
        <v>24</v>
      </c>
      <c r="U8" s="178">
        <f>SUM(D8*V8)</f>
        <v>72</v>
      </c>
      <c r="V8" s="188">
        <f t="shared" si="2"/>
        <v>3</v>
      </c>
      <c r="W8" s="178">
        <f t="shared" ref="W8:W69" si="3">SUM(P8+R8+T8+U8)</f>
        <v>4656</v>
      </c>
      <c r="X8" s="178"/>
      <c r="Y8" s="49" t="s">
        <v>13</v>
      </c>
    </row>
    <row r="9" spans="1:25" ht="15" customHeight="1">
      <c r="A9" s="5"/>
      <c r="B9" s="49" t="s">
        <v>14</v>
      </c>
      <c r="C9" s="66">
        <v>28</v>
      </c>
      <c r="D9" s="66">
        <v>32</v>
      </c>
      <c r="E9" s="34"/>
      <c r="F9" s="67"/>
      <c r="G9" s="70">
        <v>0.5</v>
      </c>
      <c r="H9" s="70">
        <v>0.56999999999999995</v>
      </c>
      <c r="I9" s="70">
        <v>0.34</v>
      </c>
      <c r="J9" s="70">
        <v>0.38</v>
      </c>
      <c r="K9" s="71">
        <v>1.31</v>
      </c>
      <c r="L9" s="71">
        <v>1.49</v>
      </c>
      <c r="M9" s="71">
        <v>10.3</v>
      </c>
      <c r="N9" s="71">
        <v>11.77</v>
      </c>
      <c r="O9" s="203"/>
      <c r="P9" s="178">
        <f>SUM(C9*Q9)</f>
        <v>280</v>
      </c>
      <c r="Q9" s="188">
        <f t="shared" si="0"/>
        <v>10</v>
      </c>
      <c r="R9" s="178">
        <f>SUM(D9*S9)</f>
        <v>5760</v>
      </c>
      <c r="S9" s="189">
        <f t="shared" si="1"/>
        <v>180</v>
      </c>
      <c r="T9" s="66">
        <v>32</v>
      </c>
      <c r="U9" s="178">
        <f>SUM(D9*V9)</f>
        <v>96</v>
      </c>
      <c r="V9" s="188">
        <f t="shared" si="2"/>
        <v>3</v>
      </c>
      <c r="W9" s="178">
        <f t="shared" si="3"/>
        <v>6168</v>
      </c>
      <c r="X9" s="178"/>
      <c r="Y9" s="49" t="s">
        <v>14</v>
      </c>
    </row>
    <row r="10" spans="1:25" ht="15" customHeight="1">
      <c r="A10" s="4"/>
      <c r="B10" s="49" t="s">
        <v>15</v>
      </c>
      <c r="C10" s="66">
        <v>3</v>
      </c>
      <c r="D10" s="66">
        <v>4</v>
      </c>
      <c r="E10" s="34"/>
      <c r="F10" s="67"/>
      <c r="G10" s="70">
        <v>0.01</v>
      </c>
      <c r="H10" s="70">
        <v>0.01</v>
      </c>
      <c r="I10" s="70">
        <v>2.48</v>
      </c>
      <c r="J10" s="70">
        <v>3.29</v>
      </c>
      <c r="K10" s="71">
        <v>0.02</v>
      </c>
      <c r="L10" s="71">
        <v>0.02</v>
      </c>
      <c r="M10" s="71">
        <v>22.4</v>
      </c>
      <c r="N10" s="71">
        <v>29.79</v>
      </c>
      <c r="O10" s="203"/>
      <c r="P10" s="178">
        <f>SUM(C10*Q10)</f>
        <v>30</v>
      </c>
      <c r="Q10" s="188">
        <f t="shared" si="0"/>
        <v>10</v>
      </c>
      <c r="R10" s="178">
        <f>SUM(D10*S10)</f>
        <v>720</v>
      </c>
      <c r="S10" s="189">
        <f t="shared" si="1"/>
        <v>180</v>
      </c>
      <c r="T10" s="66">
        <v>4</v>
      </c>
      <c r="U10" s="178">
        <f>SUM(D10*V10)</f>
        <v>12</v>
      </c>
      <c r="V10" s="188">
        <f t="shared" si="2"/>
        <v>3</v>
      </c>
      <c r="W10" s="178">
        <f t="shared" si="3"/>
        <v>766</v>
      </c>
      <c r="X10" s="178"/>
      <c r="Y10" s="49" t="s">
        <v>15</v>
      </c>
    </row>
    <row r="11" spans="1:25" ht="15" customHeight="1">
      <c r="A11" s="4"/>
      <c r="B11" s="49" t="s">
        <v>16</v>
      </c>
      <c r="C11" s="66">
        <v>12</v>
      </c>
      <c r="D11" s="66">
        <v>20</v>
      </c>
      <c r="E11" s="34"/>
      <c r="F11" s="67"/>
      <c r="G11" s="70">
        <v>3.16</v>
      </c>
      <c r="H11" s="70">
        <v>3.45</v>
      </c>
      <c r="I11" s="70">
        <v>3.19</v>
      </c>
      <c r="J11" s="70">
        <v>2.97</v>
      </c>
      <c r="K11" s="71">
        <v>0</v>
      </c>
      <c r="L11" s="71">
        <v>0</v>
      </c>
      <c r="M11" s="71">
        <v>42</v>
      </c>
      <c r="N11" s="71">
        <v>45.13</v>
      </c>
      <c r="O11" s="203"/>
      <c r="P11" s="178">
        <f>SUM(C11*Q11)</f>
        <v>120</v>
      </c>
      <c r="Q11" s="188">
        <f t="shared" si="0"/>
        <v>10</v>
      </c>
      <c r="R11" s="178">
        <f>SUM(D11*S11)</f>
        <v>3600</v>
      </c>
      <c r="S11" s="189">
        <f t="shared" si="1"/>
        <v>180</v>
      </c>
      <c r="T11" s="66">
        <v>20</v>
      </c>
      <c r="U11" s="178">
        <f>SUM(D11*V11)</f>
        <v>60</v>
      </c>
      <c r="V11" s="188">
        <f t="shared" si="2"/>
        <v>3</v>
      </c>
      <c r="W11" s="178">
        <f t="shared" si="3"/>
        <v>3800</v>
      </c>
      <c r="X11" s="178"/>
      <c r="Y11" s="49" t="s">
        <v>16</v>
      </c>
    </row>
    <row r="12" spans="1:25" ht="31.5" customHeight="1">
      <c r="A12" s="6"/>
      <c r="B12" s="48" t="s">
        <v>17</v>
      </c>
      <c r="C12" s="66"/>
      <c r="D12" s="66"/>
      <c r="E12" s="72" t="s">
        <v>18</v>
      </c>
      <c r="F12" s="72" t="s">
        <v>219</v>
      </c>
      <c r="G12" s="68">
        <v>1.54</v>
      </c>
      <c r="H12" s="68">
        <v>1.92</v>
      </c>
      <c r="I12" s="68">
        <v>4.29</v>
      </c>
      <c r="J12" s="69">
        <v>4.33</v>
      </c>
      <c r="K12" s="69">
        <v>9.84</v>
      </c>
      <c r="L12" s="69">
        <v>12.84</v>
      </c>
      <c r="M12" s="69">
        <v>84.4</v>
      </c>
      <c r="N12" s="69">
        <v>100.1</v>
      </c>
      <c r="O12" s="34"/>
      <c r="P12" s="178"/>
      <c r="Q12" s="188">
        <f t="shared" si="0"/>
        <v>10</v>
      </c>
      <c r="R12" s="178"/>
      <c r="S12" s="189">
        <f t="shared" si="1"/>
        <v>180</v>
      </c>
      <c r="T12" s="66"/>
      <c r="U12" s="178"/>
      <c r="V12" s="188">
        <f t="shared" si="2"/>
        <v>3</v>
      </c>
      <c r="W12" s="178"/>
      <c r="X12" s="178"/>
      <c r="Y12" s="48" t="s">
        <v>17</v>
      </c>
    </row>
    <row r="13" spans="1:25" ht="15" customHeight="1">
      <c r="A13" s="6"/>
      <c r="B13" s="49" t="s">
        <v>19</v>
      </c>
      <c r="C13" s="73" t="s">
        <v>20</v>
      </c>
      <c r="D13" s="66">
        <v>25</v>
      </c>
      <c r="E13" s="74"/>
      <c r="F13" s="67"/>
      <c r="G13" s="70">
        <v>1.52</v>
      </c>
      <c r="H13" s="70">
        <v>1.9</v>
      </c>
      <c r="I13" s="70">
        <v>0.16</v>
      </c>
      <c r="J13" s="71">
        <v>0.2</v>
      </c>
      <c r="K13" s="71">
        <v>9.8000000000000007</v>
      </c>
      <c r="L13" s="71">
        <v>12.8</v>
      </c>
      <c r="M13" s="71">
        <v>47</v>
      </c>
      <c r="N13" s="71">
        <v>62.7</v>
      </c>
      <c r="O13" s="203"/>
      <c r="P13" s="178">
        <f>SUM(C13*Q13)</f>
        <v>200</v>
      </c>
      <c r="Q13" s="188">
        <f t="shared" si="0"/>
        <v>10</v>
      </c>
      <c r="R13" s="178">
        <f>SUM(D13*S13)</f>
        <v>4500</v>
      </c>
      <c r="S13" s="189">
        <f t="shared" si="1"/>
        <v>180</v>
      </c>
      <c r="T13" s="66">
        <v>25</v>
      </c>
      <c r="U13" s="178">
        <f>SUM(D13*V13)</f>
        <v>75</v>
      </c>
      <c r="V13" s="188">
        <f t="shared" si="2"/>
        <v>3</v>
      </c>
      <c r="W13" s="178">
        <f t="shared" si="3"/>
        <v>4800</v>
      </c>
      <c r="X13" s="178"/>
      <c r="Y13" s="49" t="s">
        <v>19</v>
      </c>
    </row>
    <row r="14" spans="1:25" ht="15" customHeight="1">
      <c r="A14" s="7"/>
      <c r="B14" s="49" t="s">
        <v>15</v>
      </c>
      <c r="C14" s="66">
        <v>5</v>
      </c>
      <c r="D14" s="66">
        <v>5</v>
      </c>
      <c r="E14" s="34"/>
      <c r="F14" s="67"/>
      <c r="G14" s="70">
        <v>0.02</v>
      </c>
      <c r="H14" s="70">
        <v>0.02</v>
      </c>
      <c r="I14" s="70">
        <v>4.13</v>
      </c>
      <c r="J14" s="70">
        <v>4.13</v>
      </c>
      <c r="K14" s="71">
        <v>0.04</v>
      </c>
      <c r="L14" s="71">
        <v>0.04</v>
      </c>
      <c r="M14" s="71">
        <v>37.4</v>
      </c>
      <c r="N14" s="71">
        <v>37.4</v>
      </c>
      <c r="O14" s="203"/>
      <c r="P14" s="178">
        <f>SUM(C14*Q14)</f>
        <v>50</v>
      </c>
      <c r="Q14" s="188">
        <f t="shared" si="0"/>
        <v>10</v>
      </c>
      <c r="R14" s="178">
        <f>SUM(D14*S14)</f>
        <v>900</v>
      </c>
      <c r="S14" s="189">
        <f t="shared" si="1"/>
        <v>180</v>
      </c>
      <c r="T14" s="66">
        <v>5</v>
      </c>
      <c r="U14" s="178">
        <f>SUM(D14*V14)</f>
        <v>15</v>
      </c>
      <c r="V14" s="188">
        <f t="shared" si="2"/>
        <v>3</v>
      </c>
      <c r="W14" s="178">
        <f t="shared" si="3"/>
        <v>970</v>
      </c>
      <c r="X14" s="178"/>
      <c r="Y14" s="49" t="s">
        <v>15</v>
      </c>
    </row>
    <row r="15" spans="1:25" ht="15" customHeight="1">
      <c r="A15" s="7"/>
      <c r="B15" s="50" t="s">
        <v>21</v>
      </c>
      <c r="C15" s="66">
        <v>50</v>
      </c>
      <c r="D15" s="66">
        <v>50</v>
      </c>
      <c r="E15" s="34" t="s">
        <v>22</v>
      </c>
      <c r="F15" s="34" t="s">
        <v>22</v>
      </c>
      <c r="G15" s="68">
        <v>0.2</v>
      </c>
      <c r="H15" s="68">
        <v>0.2</v>
      </c>
      <c r="I15" s="68">
        <v>0.2</v>
      </c>
      <c r="J15" s="68">
        <v>0.2</v>
      </c>
      <c r="K15" s="68">
        <v>4.9000000000000004</v>
      </c>
      <c r="L15" s="68">
        <v>4.9000000000000004</v>
      </c>
      <c r="M15" s="69">
        <v>23.5</v>
      </c>
      <c r="N15" s="69">
        <v>23.5</v>
      </c>
      <c r="O15" s="203"/>
      <c r="P15" s="178">
        <f>SUM(C15*Q15)</f>
        <v>500</v>
      </c>
      <c r="Q15" s="188">
        <f t="shared" si="0"/>
        <v>10</v>
      </c>
      <c r="R15" s="178">
        <f>SUM(D15*S15)</f>
        <v>9000</v>
      </c>
      <c r="S15" s="189">
        <f t="shared" si="1"/>
        <v>180</v>
      </c>
      <c r="T15" s="66">
        <v>50</v>
      </c>
      <c r="U15" s="178">
        <f>SUM(D15*V15)</f>
        <v>150</v>
      </c>
      <c r="V15" s="188">
        <f t="shared" si="2"/>
        <v>3</v>
      </c>
      <c r="W15" s="178">
        <f t="shared" si="3"/>
        <v>9700</v>
      </c>
      <c r="X15" s="178"/>
      <c r="Y15" s="50" t="s">
        <v>21</v>
      </c>
    </row>
    <row r="16" spans="1:25" ht="30.75" customHeight="1">
      <c r="A16" s="8"/>
      <c r="B16" s="48" t="s">
        <v>23</v>
      </c>
      <c r="C16" s="66"/>
      <c r="D16" s="66"/>
      <c r="E16" s="72" t="s">
        <v>24</v>
      </c>
      <c r="F16" s="72" t="s">
        <v>220</v>
      </c>
      <c r="G16" s="68">
        <v>0.18</v>
      </c>
      <c r="H16" s="68">
        <v>0.18</v>
      </c>
      <c r="I16" s="68">
        <v>0</v>
      </c>
      <c r="J16" s="69">
        <v>0</v>
      </c>
      <c r="K16" s="69">
        <v>6.16</v>
      </c>
      <c r="L16" s="69">
        <v>7.16</v>
      </c>
      <c r="M16" s="69">
        <v>26.58</v>
      </c>
      <c r="N16" s="69">
        <v>30.58</v>
      </c>
      <c r="O16" s="203"/>
      <c r="P16" s="178"/>
      <c r="Q16" s="188">
        <f t="shared" si="0"/>
        <v>10</v>
      </c>
      <c r="R16" s="178"/>
      <c r="S16" s="189">
        <f t="shared" si="1"/>
        <v>180</v>
      </c>
      <c r="T16" s="66"/>
      <c r="U16" s="178"/>
      <c r="V16" s="188">
        <f t="shared" si="2"/>
        <v>3</v>
      </c>
      <c r="W16" s="178"/>
      <c r="X16" s="178"/>
      <c r="Y16" s="48" t="s">
        <v>23</v>
      </c>
    </row>
    <row r="17" spans="1:25" ht="15" customHeight="1">
      <c r="A17" s="9"/>
      <c r="B17" s="49" t="s">
        <v>25</v>
      </c>
      <c r="C17" s="66">
        <v>0.60000000000000009</v>
      </c>
      <c r="D17" s="66">
        <v>0.7</v>
      </c>
      <c r="E17" s="75"/>
      <c r="F17" s="67"/>
      <c r="G17" s="70">
        <v>0</v>
      </c>
      <c r="H17" s="70">
        <v>0</v>
      </c>
      <c r="I17" s="70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203"/>
      <c r="P17" s="178">
        <f>SUM(C17*Q17)</f>
        <v>6.0000000000000009</v>
      </c>
      <c r="Q17" s="188">
        <f t="shared" si="0"/>
        <v>10</v>
      </c>
      <c r="R17" s="178">
        <f>SUM(D17*S17)</f>
        <v>125.99999999999999</v>
      </c>
      <c r="S17" s="189">
        <f t="shared" si="1"/>
        <v>180</v>
      </c>
      <c r="T17" s="66">
        <v>0.7</v>
      </c>
      <c r="U17" s="178">
        <f>SUM(D17*V17)</f>
        <v>2.0999999999999996</v>
      </c>
      <c r="V17" s="188">
        <f t="shared" si="2"/>
        <v>3</v>
      </c>
      <c r="W17" s="178">
        <f t="shared" si="3"/>
        <v>134.79999999999998</v>
      </c>
      <c r="X17" s="178"/>
      <c r="Y17" s="49" t="s">
        <v>25</v>
      </c>
    </row>
    <row r="18" spans="1:25" ht="15" customHeight="1">
      <c r="A18" s="9"/>
      <c r="B18" s="49" t="s">
        <v>26</v>
      </c>
      <c r="C18" s="66">
        <v>6</v>
      </c>
      <c r="D18" s="66">
        <v>7</v>
      </c>
      <c r="E18" s="34"/>
      <c r="F18" s="67"/>
      <c r="G18" s="70">
        <v>0</v>
      </c>
      <c r="H18" s="70">
        <v>0</v>
      </c>
      <c r="I18" s="70">
        <v>0</v>
      </c>
      <c r="J18" s="71">
        <v>0</v>
      </c>
      <c r="K18" s="71">
        <v>6</v>
      </c>
      <c r="L18" s="71">
        <v>7</v>
      </c>
      <c r="M18" s="71">
        <v>24</v>
      </c>
      <c r="N18" s="71">
        <v>28</v>
      </c>
      <c r="O18" s="203"/>
      <c r="P18" s="178">
        <f>SUM(C18*Q18)</f>
        <v>60</v>
      </c>
      <c r="Q18" s="188">
        <f t="shared" si="0"/>
        <v>10</v>
      </c>
      <c r="R18" s="178">
        <f>SUM(D18*S18)</f>
        <v>1260</v>
      </c>
      <c r="S18" s="189">
        <f t="shared" si="1"/>
        <v>180</v>
      </c>
      <c r="T18" s="66">
        <v>7</v>
      </c>
      <c r="U18" s="178">
        <f>SUM(D18*V18)</f>
        <v>21</v>
      </c>
      <c r="V18" s="188">
        <f t="shared" si="2"/>
        <v>3</v>
      </c>
      <c r="W18" s="178">
        <f t="shared" si="3"/>
        <v>1348</v>
      </c>
      <c r="X18" s="178"/>
      <c r="Y18" s="49" t="s">
        <v>26</v>
      </c>
    </row>
    <row r="19" spans="1:25" ht="15" customHeight="1">
      <c r="A19" s="9"/>
      <c r="B19" s="49" t="s">
        <v>27</v>
      </c>
      <c r="C19" s="66">
        <v>6</v>
      </c>
      <c r="D19" s="66">
        <v>6</v>
      </c>
      <c r="E19" s="34"/>
      <c r="F19" s="67"/>
      <c r="G19" s="70">
        <v>0.18</v>
      </c>
      <c r="H19" s="70">
        <v>0.18</v>
      </c>
      <c r="I19" s="71">
        <v>0</v>
      </c>
      <c r="J19" s="71">
        <v>0</v>
      </c>
      <c r="K19" s="71">
        <v>0.16</v>
      </c>
      <c r="L19" s="71">
        <v>0.16</v>
      </c>
      <c r="M19" s="71">
        <v>2.58</v>
      </c>
      <c r="N19" s="71">
        <v>2.58</v>
      </c>
      <c r="O19" s="203"/>
      <c r="P19" s="178">
        <f>SUM(C19*Q19)</f>
        <v>60</v>
      </c>
      <c r="Q19" s="188">
        <f t="shared" si="0"/>
        <v>10</v>
      </c>
      <c r="R19" s="178">
        <f>SUM(D19*S19)</f>
        <v>1080</v>
      </c>
      <c r="S19" s="189">
        <f t="shared" si="1"/>
        <v>180</v>
      </c>
      <c r="T19" s="66">
        <v>6</v>
      </c>
      <c r="U19" s="178">
        <f>SUM(D19*V19)</f>
        <v>18</v>
      </c>
      <c r="V19" s="188">
        <f t="shared" si="2"/>
        <v>3</v>
      </c>
      <c r="W19" s="178">
        <f t="shared" si="3"/>
        <v>1164</v>
      </c>
      <c r="X19" s="178"/>
      <c r="Y19" s="49" t="s">
        <v>27</v>
      </c>
    </row>
    <row r="20" spans="1:25" ht="15" customHeight="1">
      <c r="A20" s="9"/>
      <c r="B20" s="49" t="s">
        <v>28</v>
      </c>
      <c r="C20" s="66">
        <v>180</v>
      </c>
      <c r="D20" s="66">
        <v>200</v>
      </c>
      <c r="E20" s="34"/>
      <c r="F20" s="67"/>
      <c r="G20" s="70">
        <v>0</v>
      </c>
      <c r="H20" s="70">
        <v>0</v>
      </c>
      <c r="I20" s="70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203"/>
      <c r="P20" s="178"/>
      <c r="Q20" s="188">
        <f t="shared" si="0"/>
        <v>10</v>
      </c>
      <c r="R20" s="178"/>
      <c r="S20" s="189">
        <f t="shared" si="1"/>
        <v>180</v>
      </c>
      <c r="T20" s="66"/>
      <c r="U20" s="178"/>
      <c r="V20" s="188">
        <f t="shared" si="2"/>
        <v>3</v>
      </c>
      <c r="W20" s="178"/>
      <c r="X20" s="178"/>
      <c r="Y20" s="49" t="s">
        <v>28</v>
      </c>
    </row>
    <row r="21" spans="1:25" ht="15" customHeight="1">
      <c r="A21" s="5" t="s">
        <v>29</v>
      </c>
      <c r="B21" s="51"/>
      <c r="C21" s="76"/>
      <c r="D21" s="66"/>
      <c r="E21" s="77"/>
      <c r="F21" s="67"/>
      <c r="G21" s="78"/>
      <c r="H21" s="70"/>
      <c r="I21" s="78"/>
      <c r="J21" s="71"/>
      <c r="K21" s="79"/>
      <c r="L21" s="71"/>
      <c r="M21" s="79"/>
      <c r="N21" s="71"/>
      <c r="O21" s="204"/>
      <c r="P21" s="178"/>
      <c r="Q21" s="188">
        <f t="shared" si="0"/>
        <v>10</v>
      </c>
      <c r="R21" s="178"/>
      <c r="S21" s="189">
        <f t="shared" si="1"/>
        <v>180</v>
      </c>
      <c r="T21" s="66"/>
      <c r="U21" s="178"/>
      <c r="V21" s="188">
        <f t="shared" si="2"/>
        <v>3</v>
      </c>
      <c r="W21" s="178"/>
      <c r="X21" s="178"/>
      <c r="Y21" s="51"/>
    </row>
    <row r="22" spans="1:25" ht="15" customHeight="1">
      <c r="A22" s="10"/>
      <c r="B22" s="52" t="s">
        <v>30</v>
      </c>
      <c r="C22" s="66">
        <v>120</v>
      </c>
      <c r="D22" s="66">
        <v>120</v>
      </c>
      <c r="E22" s="72" t="s">
        <v>31</v>
      </c>
      <c r="F22" s="72" t="s">
        <v>31</v>
      </c>
      <c r="G22" s="68">
        <v>0.55000000000000004</v>
      </c>
      <c r="H22" s="68">
        <v>0.55000000000000004</v>
      </c>
      <c r="I22" s="68">
        <v>0.12</v>
      </c>
      <c r="J22" s="68">
        <v>0.12</v>
      </c>
      <c r="K22" s="68">
        <v>12.1</v>
      </c>
      <c r="L22" s="68">
        <v>12.1</v>
      </c>
      <c r="M22" s="68">
        <v>65.45</v>
      </c>
      <c r="N22" s="68">
        <v>65.45</v>
      </c>
      <c r="O22" s="204"/>
      <c r="P22" s="178">
        <f>SUM(C22*Q22)</f>
        <v>1200</v>
      </c>
      <c r="Q22" s="188">
        <f t="shared" si="0"/>
        <v>10</v>
      </c>
      <c r="R22" s="178">
        <f>SUM(D22*S22)</f>
        <v>21600</v>
      </c>
      <c r="S22" s="189">
        <f t="shared" si="1"/>
        <v>180</v>
      </c>
      <c r="T22" s="66">
        <v>120</v>
      </c>
      <c r="U22" s="178">
        <f>SUM(D22*V22)</f>
        <v>360</v>
      </c>
      <c r="V22" s="188">
        <f t="shared" si="2"/>
        <v>3</v>
      </c>
      <c r="W22" s="178">
        <f t="shared" si="3"/>
        <v>23280</v>
      </c>
      <c r="X22" s="178"/>
      <c r="Y22" s="52" t="s">
        <v>30</v>
      </c>
    </row>
    <row r="23" spans="1:25" ht="15" customHeight="1">
      <c r="A23" s="11" t="s">
        <v>32</v>
      </c>
      <c r="B23" s="53"/>
      <c r="C23" s="80"/>
      <c r="D23" s="80"/>
      <c r="E23" s="81"/>
      <c r="F23" s="82"/>
      <c r="G23" s="83">
        <f t="shared" ref="G23:N23" si="4">G6+G12+G15+G16+G22</f>
        <v>10.199999999999999</v>
      </c>
      <c r="H23" s="83">
        <f t="shared" si="4"/>
        <v>12.17</v>
      </c>
      <c r="I23" s="83">
        <f t="shared" si="4"/>
        <v>13.379999999999997</v>
      </c>
      <c r="J23" s="83">
        <f t="shared" si="4"/>
        <v>14.499999999999998</v>
      </c>
      <c r="K23" s="83">
        <f t="shared" si="4"/>
        <v>53.110000000000007</v>
      </c>
      <c r="L23" s="83">
        <f t="shared" si="4"/>
        <v>61.24</v>
      </c>
      <c r="M23" s="83">
        <f t="shared" si="4"/>
        <v>391.59</v>
      </c>
      <c r="N23" s="83">
        <f t="shared" si="4"/>
        <v>451.90999999999997</v>
      </c>
      <c r="O23" s="205"/>
      <c r="P23" s="188"/>
      <c r="Q23" s="188">
        <f t="shared" si="0"/>
        <v>10</v>
      </c>
      <c r="R23" s="188"/>
      <c r="S23" s="189">
        <f t="shared" si="1"/>
        <v>180</v>
      </c>
      <c r="T23" s="190"/>
      <c r="U23" s="188"/>
      <c r="V23" s="188">
        <f t="shared" si="2"/>
        <v>3</v>
      </c>
      <c r="W23" s="188"/>
      <c r="X23" s="188"/>
      <c r="Y23" s="53"/>
    </row>
    <row r="24" spans="1:25" ht="15" customHeight="1">
      <c r="A24" s="12" t="s">
        <v>33</v>
      </c>
      <c r="B24" s="53"/>
      <c r="C24" s="80"/>
      <c r="D24" s="80"/>
      <c r="E24" s="81"/>
      <c r="F24" s="84"/>
      <c r="G24" s="85"/>
      <c r="H24" s="85"/>
      <c r="I24" s="85"/>
      <c r="J24" s="86"/>
      <c r="K24" s="86"/>
      <c r="L24" s="86"/>
      <c r="M24" s="86"/>
      <c r="N24" s="86"/>
      <c r="O24" s="205"/>
      <c r="P24" s="188"/>
      <c r="Q24" s="188">
        <f t="shared" si="0"/>
        <v>10</v>
      </c>
      <c r="R24" s="188"/>
      <c r="S24" s="189">
        <f t="shared" si="1"/>
        <v>180</v>
      </c>
      <c r="T24" s="190"/>
      <c r="U24" s="188"/>
      <c r="V24" s="188">
        <f t="shared" si="2"/>
        <v>3</v>
      </c>
      <c r="W24" s="188"/>
      <c r="X24" s="188"/>
      <c r="Y24" s="12" t="s">
        <v>33</v>
      </c>
    </row>
    <row r="25" spans="1:25" ht="30.75" customHeight="1">
      <c r="A25" s="7"/>
      <c r="B25" s="48" t="s">
        <v>34</v>
      </c>
      <c r="C25" s="66"/>
      <c r="D25" s="66"/>
      <c r="E25" s="34" t="s">
        <v>35</v>
      </c>
      <c r="F25" s="87" t="s">
        <v>220</v>
      </c>
      <c r="G25" s="68">
        <v>3.81</v>
      </c>
      <c r="H25" s="68">
        <v>4.8899999999999997</v>
      </c>
      <c r="I25" s="68">
        <v>4.5999999999999996</v>
      </c>
      <c r="J25" s="69">
        <v>6.32</v>
      </c>
      <c r="K25" s="69">
        <v>8.5399999999999991</v>
      </c>
      <c r="L25" s="69">
        <v>10.14</v>
      </c>
      <c r="M25" s="69">
        <v>93.38</v>
      </c>
      <c r="N25" s="69">
        <v>119.11</v>
      </c>
      <c r="O25" s="34"/>
      <c r="P25" s="178"/>
      <c r="Q25" s="188">
        <f t="shared" si="0"/>
        <v>10</v>
      </c>
      <c r="R25" s="178"/>
      <c r="S25" s="189">
        <f t="shared" si="1"/>
        <v>180</v>
      </c>
      <c r="T25" s="66"/>
      <c r="U25" s="178"/>
      <c r="V25" s="188">
        <f t="shared" si="2"/>
        <v>3</v>
      </c>
      <c r="W25" s="178"/>
      <c r="X25" s="178"/>
      <c r="Y25" s="48" t="s">
        <v>34</v>
      </c>
    </row>
    <row r="26" spans="1:25" ht="15" customHeight="1">
      <c r="A26" s="9"/>
      <c r="B26" s="49" t="s">
        <v>36</v>
      </c>
      <c r="C26" s="66">
        <v>19</v>
      </c>
      <c r="D26" s="66">
        <v>19</v>
      </c>
      <c r="E26" s="88"/>
      <c r="F26" s="67"/>
      <c r="G26" s="70">
        <v>1.41</v>
      </c>
      <c r="H26" s="70">
        <v>1.97</v>
      </c>
      <c r="I26" s="70">
        <v>0.49</v>
      </c>
      <c r="J26" s="70">
        <v>1.35</v>
      </c>
      <c r="K26" s="71">
        <v>0</v>
      </c>
      <c r="L26" s="71">
        <v>0</v>
      </c>
      <c r="M26" s="71">
        <v>10.08</v>
      </c>
      <c r="N26" s="71">
        <v>19.03</v>
      </c>
      <c r="O26" s="203"/>
      <c r="P26" s="178">
        <f t="shared" ref="P26:P35" si="5">SUM(C26*Q26)</f>
        <v>190</v>
      </c>
      <c r="Q26" s="188">
        <f t="shared" si="0"/>
        <v>10</v>
      </c>
      <c r="R26" s="178">
        <f t="shared" ref="R26:R35" si="6">SUM(D26*S26)</f>
        <v>3420</v>
      </c>
      <c r="S26" s="189">
        <f t="shared" si="1"/>
        <v>180</v>
      </c>
      <c r="T26" s="66">
        <v>19</v>
      </c>
      <c r="U26" s="178">
        <f t="shared" ref="U26:U35" si="7">SUM(D26*V26)</f>
        <v>57</v>
      </c>
      <c r="V26" s="188">
        <f t="shared" si="2"/>
        <v>3</v>
      </c>
      <c r="W26" s="178">
        <f t="shared" si="3"/>
        <v>3686</v>
      </c>
      <c r="X26" s="178"/>
      <c r="Y26" s="49" t="s">
        <v>36</v>
      </c>
    </row>
    <row r="27" spans="1:25" ht="15" customHeight="1">
      <c r="A27" s="9"/>
      <c r="B27" s="49" t="s">
        <v>13</v>
      </c>
      <c r="C27" s="66">
        <v>13</v>
      </c>
      <c r="D27" s="66">
        <v>13</v>
      </c>
      <c r="E27" s="88"/>
      <c r="F27" s="67"/>
      <c r="G27" s="206">
        <v>1.51</v>
      </c>
      <c r="H27" s="206">
        <v>1.51</v>
      </c>
      <c r="I27" s="206">
        <v>1.04</v>
      </c>
      <c r="J27" s="206">
        <v>1.04</v>
      </c>
      <c r="K27" s="206">
        <v>0.08</v>
      </c>
      <c r="L27" s="206">
        <v>0.08</v>
      </c>
      <c r="M27" s="206">
        <v>18.8</v>
      </c>
      <c r="N27" s="206">
        <v>18.8</v>
      </c>
      <c r="O27" s="203"/>
      <c r="P27" s="178">
        <f t="shared" si="5"/>
        <v>130</v>
      </c>
      <c r="Q27" s="188">
        <f t="shared" si="0"/>
        <v>10</v>
      </c>
      <c r="R27" s="178">
        <f t="shared" si="6"/>
        <v>2340</v>
      </c>
      <c r="S27" s="189">
        <f t="shared" si="1"/>
        <v>180</v>
      </c>
      <c r="T27" s="66">
        <v>12</v>
      </c>
      <c r="U27" s="178">
        <f t="shared" si="7"/>
        <v>39</v>
      </c>
      <c r="V27" s="188">
        <f t="shared" si="2"/>
        <v>3</v>
      </c>
      <c r="W27" s="178">
        <f t="shared" si="3"/>
        <v>2521</v>
      </c>
      <c r="X27" s="178"/>
      <c r="Y27" s="49" t="s">
        <v>13</v>
      </c>
    </row>
    <row r="28" spans="1:25" ht="15" customHeight="1">
      <c r="A28" s="13"/>
      <c r="B28" s="49" t="s">
        <v>37</v>
      </c>
      <c r="C28" s="14">
        <v>58</v>
      </c>
      <c r="D28" s="14">
        <v>65</v>
      </c>
      <c r="E28" s="88"/>
      <c r="F28" s="67"/>
      <c r="G28" s="70">
        <v>0.38</v>
      </c>
      <c r="H28" s="70">
        <v>0.5</v>
      </c>
      <c r="I28" s="70">
        <v>0.1</v>
      </c>
      <c r="J28" s="70">
        <v>0.28000000000000003</v>
      </c>
      <c r="K28" s="71">
        <v>5.14</v>
      </c>
      <c r="L28" s="71">
        <v>5.74</v>
      </c>
      <c r="M28" s="71">
        <v>23.08</v>
      </c>
      <c r="N28" s="71">
        <v>33.49</v>
      </c>
      <c r="O28" s="203"/>
      <c r="P28" s="178">
        <f t="shared" si="5"/>
        <v>580</v>
      </c>
      <c r="Q28" s="188">
        <f t="shared" si="0"/>
        <v>10</v>
      </c>
      <c r="R28" s="178">
        <f t="shared" si="6"/>
        <v>11700</v>
      </c>
      <c r="S28" s="189">
        <f t="shared" si="1"/>
        <v>180</v>
      </c>
      <c r="T28" s="14">
        <v>65</v>
      </c>
      <c r="U28" s="178">
        <f t="shared" si="7"/>
        <v>195</v>
      </c>
      <c r="V28" s="188">
        <f t="shared" si="2"/>
        <v>3</v>
      </c>
      <c r="W28" s="178">
        <f t="shared" si="3"/>
        <v>12540</v>
      </c>
      <c r="X28" s="178"/>
      <c r="Y28" s="49" t="s">
        <v>37</v>
      </c>
    </row>
    <row r="29" spans="1:25" ht="15" customHeight="1">
      <c r="A29" s="9"/>
      <c r="B29" s="49" t="s">
        <v>38</v>
      </c>
      <c r="C29" s="66">
        <v>40</v>
      </c>
      <c r="D29" s="66">
        <v>42</v>
      </c>
      <c r="E29" s="34"/>
      <c r="F29" s="67"/>
      <c r="G29" s="70">
        <v>7.0000000000000007E-2</v>
      </c>
      <c r="H29" s="70">
        <v>0.38</v>
      </c>
      <c r="I29" s="70">
        <v>0.02</v>
      </c>
      <c r="J29" s="70">
        <v>0.03</v>
      </c>
      <c r="K29" s="71">
        <v>1.76</v>
      </c>
      <c r="L29" s="71">
        <v>2.13</v>
      </c>
      <c r="M29" s="71">
        <v>7.16</v>
      </c>
      <c r="N29" s="71">
        <v>9.4</v>
      </c>
      <c r="O29" s="203"/>
      <c r="P29" s="178">
        <f t="shared" si="5"/>
        <v>400</v>
      </c>
      <c r="Q29" s="188">
        <f t="shared" si="0"/>
        <v>10</v>
      </c>
      <c r="R29" s="178">
        <f t="shared" si="6"/>
        <v>7560</v>
      </c>
      <c r="S29" s="189">
        <f t="shared" si="1"/>
        <v>180</v>
      </c>
      <c r="T29" s="66">
        <v>42</v>
      </c>
      <c r="U29" s="178">
        <f t="shared" si="7"/>
        <v>126</v>
      </c>
      <c r="V29" s="188">
        <f t="shared" si="2"/>
        <v>3</v>
      </c>
      <c r="W29" s="178">
        <f t="shared" si="3"/>
        <v>8128</v>
      </c>
      <c r="X29" s="178"/>
      <c r="Y29" s="49" t="s">
        <v>38</v>
      </c>
    </row>
    <row r="30" spans="1:25" ht="15" customHeight="1">
      <c r="A30" s="9"/>
      <c r="B30" s="49" t="s">
        <v>39</v>
      </c>
      <c r="C30" s="73" t="s">
        <v>40</v>
      </c>
      <c r="D30" s="73" t="s">
        <v>104</v>
      </c>
      <c r="E30" s="88"/>
      <c r="F30" s="67"/>
      <c r="G30" s="70">
        <v>0.06</v>
      </c>
      <c r="H30" s="70">
        <v>0.09</v>
      </c>
      <c r="I30" s="70">
        <v>0</v>
      </c>
      <c r="J30" s="71">
        <v>0</v>
      </c>
      <c r="K30" s="71">
        <v>0.38</v>
      </c>
      <c r="L30" s="71">
        <v>0.5</v>
      </c>
      <c r="M30" s="71">
        <v>1.79</v>
      </c>
      <c r="N30" s="71">
        <v>2.84</v>
      </c>
      <c r="O30" s="203"/>
      <c r="P30" s="178">
        <f t="shared" si="5"/>
        <v>100</v>
      </c>
      <c r="Q30" s="188">
        <f t="shared" si="0"/>
        <v>10</v>
      </c>
      <c r="R30" s="178">
        <f t="shared" si="6"/>
        <v>2160</v>
      </c>
      <c r="S30" s="189">
        <f t="shared" si="1"/>
        <v>180</v>
      </c>
      <c r="T30" s="73" t="s">
        <v>104</v>
      </c>
      <c r="U30" s="178">
        <f t="shared" si="7"/>
        <v>36</v>
      </c>
      <c r="V30" s="188">
        <f t="shared" si="2"/>
        <v>3</v>
      </c>
      <c r="W30" s="178">
        <f t="shared" si="3"/>
        <v>2308</v>
      </c>
      <c r="X30" s="178"/>
      <c r="Y30" s="49" t="s">
        <v>39</v>
      </c>
    </row>
    <row r="31" spans="1:25" ht="15" customHeight="1">
      <c r="A31" s="9"/>
      <c r="B31" s="49" t="s">
        <v>41</v>
      </c>
      <c r="C31" s="73" t="s">
        <v>40</v>
      </c>
      <c r="D31" s="73" t="s">
        <v>104</v>
      </c>
      <c r="E31" s="88"/>
      <c r="F31" s="67"/>
      <c r="G31" s="70">
        <v>0.1</v>
      </c>
      <c r="H31" s="70">
        <v>0.12</v>
      </c>
      <c r="I31" s="70">
        <v>0</v>
      </c>
      <c r="J31" s="71">
        <v>0</v>
      </c>
      <c r="K31" s="71">
        <v>0.59</v>
      </c>
      <c r="L31" s="71">
        <v>0.7</v>
      </c>
      <c r="M31" s="71">
        <v>2.67</v>
      </c>
      <c r="N31" s="71">
        <v>3.02</v>
      </c>
      <c r="O31" s="203"/>
      <c r="P31" s="178">
        <f t="shared" si="5"/>
        <v>100</v>
      </c>
      <c r="Q31" s="188">
        <f t="shared" si="0"/>
        <v>10</v>
      </c>
      <c r="R31" s="178">
        <f t="shared" si="6"/>
        <v>2160</v>
      </c>
      <c r="S31" s="189">
        <f t="shared" si="1"/>
        <v>180</v>
      </c>
      <c r="T31" s="73" t="s">
        <v>104</v>
      </c>
      <c r="U31" s="178">
        <f t="shared" si="7"/>
        <v>36</v>
      </c>
      <c r="V31" s="188">
        <f t="shared" si="2"/>
        <v>3</v>
      </c>
      <c r="W31" s="178">
        <f t="shared" si="3"/>
        <v>2308</v>
      </c>
      <c r="X31" s="178"/>
      <c r="Y31" s="49" t="s">
        <v>41</v>
      </c>
    </row>
    <row r="32" spans="1:25" ht="15" customHeight="1">
      <c r="A32" s="9"/>
      <c r="B32" s="49" t="s">
        <v>42</v>
      </c>
      <c r="C32" s="66">
        <v>4</v>
      </c>
      <c r="D32" s="66">
        <v>5</v>
      </c>
      <c r="E32" s="34"/>
      <c r="F32" s="67"/>
      <c r="G32" s="70">
        <v>0.14000000000000001</v>
      </c>
      <c r="H32" s="70">
        <v>0.15</v>
      </c>
      <c r="I32" s="70">
        <v>0</v>
      </c>
      <c r="J32" s="70">
        <v>0</v>
      </c>
      <c r="K32" s="71">
        <v>0.47</v>
      </c>
      <c r="L32" s="71">
        <v>0.56000000000000005</v>
      </c>
      <c r="M32" s="71">
        <v>2.52</v>
      </c>
      <c r="N32" s="71">
        <v>3.42</v>
      </c>
      <c r="O32" s="203"/>
      <c r="P32" s="178">
        <f t="shared" si="5"/>
        <v>40</v>
      </c>
      <c r="Q32" s="188">
        <f t="shared" si="0"/>
        <v>10</v>
      </c>
      <c r="R32" s="178">
        <f t="shared" si="6"/>
        <v>900</v>
      </c>
      <c r="S32" s="189">
        <f t="shared" si="1"/>
        <v>180</v>
      </c>
      <c r="T32" s="66">
        <v>5</v>
      </c>
      <c r="U32" s="178">
        <f t="shared" si="7"/>
        <v>15</v>
      </c>
      <c r="V32" s="188">
        <f t="shared" si="2"/>
        <v>3</v>
      </c>
      <c r="W32" s="178">
        <f t="shared" si="3"/>
        <v>960</v>
      </c>
      <c r="X32" s="178"/>
      <c r="Y32" s="49" t="s">
        <v>42</v>
      </c>
    </row>
    <row r="33" spans="1:25" ht="15" customHeight="1">
      <c r="A33" s="9"/>
      <c r="B33" s="49" t="s">
        <v>15</v>
      </c>
      <c r="C33" s="66">
        <v>2</v>
      </c>
      <c r="D33" s="66">
        <v>2</v>
      </c>
      <c r="E33" s="88"/>
      <c r="F33" s="67"/>
      <c r="G33" s="70">
        <v>0.01</v>
      </c>
      <c r="H33" s="70">
        <v>0.01</v>
      </c>
      <c r="I33" s="70">
        <v>1.65</v>
      </c>
      <c r="J33" s="70">
        <v>1.65</v>
      </c>
      <c r="K33" s="71">
        <v>0.01</v>
      </c>
      <c r="L33" s="71">
        <v>0.01</v>
      </c>
      <c r="M33" s="71">
        <v>14.96</v>
      </c>
      <c r="N33" s="71">
        <v>14.96</v>
      </c>
      <c r="O33" s="203"/>
      <c r="P33" s="178">
        <f t="shared" si="5"/>
        <v>20</v>
      </c>
      <c r="Q33" s="188">
        <f t="shared" si="0"/>
        <v>10</v>
      </c>
      <c r="R33" s="178">
        <f t="shared" si="6"/>
        <v>360</v>
      </c>
      <c r="S33" s="189">
        <f t="shared" si="1"/>
        <v>180</v>
      </c>
      <c r="T33" s="66">
        <v>2</v>
      </c>
      <c r="U33" s="178">
        <f t="shared" si="7"/>
        <v>6</v>
      </c>
      <c r="V33" s="188">
        <f t="shared" si="2"/>
        <v>3</v>
      </c>
      <c r="W33" s="178">
        <f t="shared" si="3"/>
        <v>388</v>
      </c>
      <c r="X33" s="178"/>
      <c r="Y33" s="49" t="s">
        <v>15</v>
      </c>
    </row>
    <row r="34" spans="1:25" ht="15" customHeight="1">
      <c r="A34" s="9"/>
      <c r="B34" s="49" t="s">
        <v>43</v>
      </c>
      <c r="C34" s="66">
        <v>1</v>
      </c>
      <c r="D34" s="66">
        <v>1</v>
      </c>
      <c r="E34" s="34"/>
      <c r="F34" s="67"/>
      <c r="G34" s="70">
        <v>0</v>
      </c>
      <c r="H34" s="70">
        <v>0</v>
      </c>
      <c r="I34" s="70">
        <v>1</v>
      </c>
      <c r="J34" s="70">
        <v>1</v>
      </c>
      <c r="K34" s="71">
        <v>0</v>
      </c>
      <c r="L34" s="71">
        <v>0</v>
      </c>
      <c r="M34" s="71">
        <v>9</v>
      </c>
      <c r="N34" s="71">
        <v>9</v>
      </c>
      <c r="O34" s="203"/>
      <c r="P34" s="178">
        <f t="shared" si="5"/>
        <v>10</v>
      </c>
      <c r="Q34" s="188">
        <f t="shared" si="0"/>
        <v>10</v>
      </c>
      <c r="R34" s="178">
        <f t="shared" si="6"/>
        <v>180</v>
      </c>
      <c r="S34" s="189">
        <f t="shared" si="1"/>
        <v>180</v>
      </c>
      <c r="T34" s="66">
        <v>1</v>
      </c>
      <c r="U34" s="178">
        <f t="shared" si="7"/>
        <v>3</v>
      </c>
      <c r="V34" s="188">
        <f t="shared" si="2"/>
        <v>3</v>
      </c>
      <c r="W34" s="178">
        <f t="shared" si="3"/>
        <v>194</v>
      </c>
      <c r="X34" s="178"/>
      <c r="Y34" s="49" t="s">
        <v>43</v>
      </c>
    </row>
    <row r="35" spans="1:25" ht="15" customHeight="1">
      <c r="A35" s="9"/>
      <c r="B35" s="49" t="s">
        <v>44</v>
      </c>
      <c r="C35" s="66">
        <v>6</v>
      </c>
      <c r="D35" s="66">
        <v>8</v>
      </c>
      <c r="E35" s="75"/>
      <c r="F35" s="67"/>
      <c r="G35" s="70">
        <v>0.13</v>
      </c>
      <c r="H35" s="70">
        <v>0.16</v>
      </c>
      <c r="I35" s="70">
        <v>0.3</v>
      </c>
      <c r="J35" s="70">
        <v>0.97</v>
      </c>
      <c r="K35" s="71">
        <v>0.11</v>
      </c>
      <c r="L35" s="71">
        <v>0.42</v>
      </c>
      <c r="M35" s="71">
        <v>3.32</v>
      </c>
      <c r="N35" s="71">
        <v>5.15</v>
      </c>
      <c r="O35" s="203"/>
      <c r="P35" s="178">
        <f t="shared" si="5"/>
        <v>60</v>
      </c>
      <c r="Q35" s="188">
        <f t="shared" si="0"/>
        <v>10</v>
      </c>
      <c r="R35" s="178">
        <f t="shared" si="6"/>
        <v>1440</v>
      </c>
      <c r="S35" s="189">
        <f t="shared" si="1"/>
        <v>180</v>
      </c>
      <c r="T35" s="66">
        <v>8</v>
      </c>
      <c r="U35" s="178">
        <f t="shared" si="7"/>
        <v>24</v>
      </c>
      <c r="V35" s="188">
        <f t="shared" si="2"/>
        <v>3</v>
      </c>
      <c r="W35" s="178">
        <f t="shared" si="3"/>
        <v>1532</v>
      </c>
      <c r="X35" s="178"/>
      <c r="Y35" s="49" t="s">
        <v>44</v>
      </c>
    </row>
    <row r="36" spans="1:25" ht="15" customHeight="1">
      <c r="A36" s="9"/>
      <c r="B36" s="49" t="s">
        <v>28</v>
      </c>
      <c r="C36" s="66">
        <v>110</v>
      </c>
      <c r="D36" s="66">
        <v>160</v>
      </c>
      <c r="E36" s="34"/>
      <c r="F36" s="72"/>
      <c r="G36" s="70">
        <v>0</v>
      </c>
      <c r="H36" s="70">
        <v>0</v>
      </c>
      <c r="I36" s="70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203"/>
      <c r="P36" s="178"/>
      <c r="Q36" s="188">
        <f t="shared" si="0"/>
        <v>10</v>
      </c>
      <c r="R36" s="178"/>
      <c r="S36" s="189">
        <f t="shared" si="1"/>
        <v>180</v>
      </c>
      <c r="T36" s="66"/>
      <c r="U36" s="178"/>
      <c r="V36" s="188">
        <f t="shared" si="2"/>
        <v>3</v>
      </c>
      <c r="W36" s="178"/>
      <c r="X36" s="178"/>
      <c r="Y36" s="49" t="s">
        <v>28</v>
      </c>
    </row>
    <row r="37" spans="1:25" ht="15" customHeight="1">
      <c r="A37" s="9"/>
      <c r="B37" s="48" t="s">
        <v>46</v>
      </c>
      <c r="C37" s="66"/>
      <c r="D37" s="66"/>
      <c r="E37" s="34" t="s">
        <v>47</v>
      </c>
      <c r="F37" s="67" t="s">
        <v>221</v>
      </c>
      <c r="G37" s="68">
        <v>10.16</v>
      </c>
      <c r="H37" s="68">
        <v>14.79</v>
      </c>
      <c r="I37" s="69">
        <v>6.36</v>
      </c>
      <c r="J37" s="69">
        <v>11.69</v>
      </c>
      <c r="K37" s="69">
        <v>3.28</v>
      </c>
      <c r="L37" s="69">
        <v>3.67</v>
      </c>
      <c r="M37" s="89">
        <v>110.98</v>
      </c>
      <c r="N37" s="69">
        <v>183.25</v>
      </c>
      <c r="O37" s="203"/>
      <c r="P37" s="178"/>
      <c r="Q37" s="188">
        <f t="shared" si="0"/>
        <v>10</v>
      </c>
      <c r="R37" s="178"/>
      <c r="S37" s="189">
        <f t="shared" si="1"/>
        <v>180</v>
      </c>
      <c r="T37" s="66"/>
      <c r="U37" s="178"/>
      <c r="V37" s="188">
        <f t="shared" si="2"/>
        <v>3</v>
      </c>
      <c r="W37" s="178"/>
      <c r="X37" s="178"/>
      <c r="Y37" s="48" t="s">
        <v>46</v>
      </c>
    </row>
    <row r="38" spans="1:25" ht="15" customHeight="1">
      <c r="A38" s="9"/>
      <c r="B38" s="49" t="s">
        <v>36</v>
      </c>
      <c r="C38" s="66">
        <v>73</v>
      </c>
      <c r="D38" s="66">
        <v>85</v>
      </c>
      <c r="E38" s="90"/>
      <c r="F38" s="67"/>
      <c r="G38" s="70">
        <v>9.56</v>
      </c>
      <c r="H38" s="70">
        <v>14.23</v>
      </c>
      <c r="I38" s="70">
        <v>3.32</v>
      </c>
      <c r="J38" s="71">
        <v>8.15</v>
      </c>
      <c r="K38" s="71">
        <v>0</v>
      </c>
      <c r="L38" s="71">
        <v>0</v>
      </c>
      <c r="M38" s="71">
        <v>68.400000000000006</v>
      </c>
      <c r="N38" s="71">
        <v>136.97</v>
      </c>
      <c r="O38" s="203"/>
      <c r="P38" s="178">
        <f t="shared" ref="P38:P43" si="8">SUM(C38*Q38)</f>
        <v>730</v>
      </c>
      <c r="Q38" s="188">
        <f t="shared" si="0"/>
        <v>10</v>
      </c>
      <c r="R38" s="178">
        <f t="shared" ref="R38:R43" si="9">SUM(D38*S38)</f>
        <v>15300</v>
      </c>
      <c r="S38" s="189">
        <f t="shared" si="1"/>
        <v>180</v>
      </c>
      <c r="T38" s="66">
        <v>71</v>
      </c>
      <c r="U38" s="178">
        <f t="shared" ref="U38:U43" si="10">SUM(D38*V38)</f>
        <v>255</v>
      </c>
      <c r="V38" s="188">
        <f t="shared" si="2"/>
        <v>3</v>
      </c>
      <c r="W38" s="178">
        <f t="shared" si="3"/>
        <v>16356</v>
      </c>
      <c r="X38" s="178"/>
      <c r="Y38" s="49" t="s">
        <v>36</v>
      </c>
    </row>
    <row r="39" spans="1:25" ht="15" customHeight="1">
      <c r="A39" s="9"/>
      <c r="B39" s="49" t="s">
        <v>39</v>
      </c>
      <c r="C39" s="73" t="s">
        <v>48</v>
      </c>
      <c r="D39" s="73" t="s">
        <v>48</v>
      </c>
      <c r="E39" s="91"/>
      <c r="F39" s="67"/>
      <c r="G39" s="70">
        <v>0.04</v>
      </c>
      <c r="H39" s="70">
        <v>0.03</v>
      </c>
      <c r="I39" s="70">
        <v>0</v>
      </c>
      <c r="J39" s="70">
        <v>0</v>
      </c>
      <c r="K39" s="71">
        <v>0.22</v>
      </c>
      <c r="L39" s="71">
        <v>0.2</v>
      </c>
      <c r="M39" s="71">
        <v>1.07</v>
      </c>
      <c r="N39" s="71">
        <v>0.84</v>
      </c>
      <c r="O39" s="203"/>
      <c r="P39" s="178">
        <f t="shared" si="8"/>
        <v>60</v>
      </c>
      <c r="Q39" s="188">
        <f t="shared" si="0"/>
        <v>10</v>
      </c>
      <c r="R39" s="178">
        <f t="shared" si="9"/>
        <v>1080</v>
      </c>
      <c r="S39" s="189">
        <f t="shared" si="1"/>
        <v>180</v>
      </c>
      <c r="T39" s="73" t="s">
        <v>48</v>
      </c>
      <c r="U39" s="178">
        <f t="shared" si="10"/>
        <v>18</v>
      </c>
      <c r="V39" s="188">
        <f t="shared" si="2"/>
        <v>3</v>
      </c>
      <c r="W39" s="178">
        <f t="shared" si="3"/>
        <v>1164</v>
      </c>
      <c r="X39" s="178"/>
      <c r="Y39" s="49" t="s">
        <v>39</v>
      </c>
    </row>
    <row r="40" spans="1:25" ht="15" customHeight="1">
      <c r="A40" s="9"/>
      <c r="B40" s="49" t="s">
        <v>41</v>
      </c>
      <c r="C40" s="66">
        <v>12</v>
      </c>
      <c r="D40" s="66">
        <v>12</v>
      </c>
      <c r="E40" s="34"/>
      <c r="F40" s="67"/>
      <c r="G40" s="70">
        <v>0.08</v>
      </c>
      <c r="H40" s="70">
        <v>7.0000000000000007E-2</v>
      </c>
      <c r="I40" s="70">
        <v>0</v>
      </c>
      <c r="J40" s="70">
        <v>0</v>
      </c>
      <c r="K40" s="71">
        <v>0.47</v>
      </c>
      <c r="L40" s="71">
        <v>0.45</v>
      </c>
      <c r="M40" s="71">
        <v>2.15</v>
      </c>
      <c r="N40" s="71">
        <v>2</v>
      </c>
      <c r="O40" s="203"/>
      <c r="P40" s="178">
        <f t="shared" si="8"/>
        <v>120</v>
      </c>
      <c r="Q40" s="188">
        <f t="shared" si="0"/>
        <v>10</v>
      </c>
      <c r="R40" s="178">
        <f t="shared" si="9"/>
        <v>2160</v>
      </c>
      <c r="S40" s="189">
        <f t="shared" si="1"/>
        <v>180</v>
      </c>
      <c r="T40" s="66">
        <v>12</v>
      </c>
      <c r="U40" s="178">
        <f t="shared" si="10"/>
        <v>36</v>
      </c>
      <c r="V40" s="188">
        <f t="shared" si="2"/>
        <v>3</v>
      </c>
      <c r="W40" s="178">
        <f t="shared" si="3"/>
        <v>2328</v>
      </c>
      <c r="X40" s="178"/>
      <c r="Y40" s="49" t="s">
        <v>41</v>
      </c>
    </row>
    <row r="41" spans="1:25" ht="15" customHeight="1">
      <c r="A41" s="9"/>
      <c r="B41" s="49" t="s">
        <v>42</v>
      </c>
      <c r="C41" s="66">
        <v>4</v>
      </c>
      <c r="D41" s="66">
        <v>4</v>
      </c>
      <c r="E41" s="34"/>
      <c r="F41" s="67"/>
      <c r="G41" s="70">
        <v>0.14000000000000001</v>
      </c>
      <c r="H41" s="70">
        <v>0.12</v>
      </c>
      <c r="I41" s="70">
        <v>0</v>
      </c>
      <c r="J41" s="70">
        <v>0</v>
      </c>
      <c r="K41" s="71">
        <v>0.47</v>
      </c>
      <c r="L41" s="71">
        <v>0.46</v>
      </c>
      <c r="M41" s="71">
        <v>2.52</v>
      </c>
      <c r="N41" s="71">
        <v>1.94</v>
      </c>
      <c r="O41" s="203"/>
      <c r="P41" s="178">
        <f t="shared" si="8"/>
        <v>40</v>
      </c>
      <c r="Q41" s="188">
        <f t="shared" si="0"/>
        <v>10</v>
      </c>
      <c r="R41" s="178">
        <f t="shared" si="9"/>
        <v>720</v>
      </c>
      <c r="S41" s="189">
        <f t="shared" si="1"/>
        <v>180</v>
      </c>
      <c r="T41" s="66">
        <v>4</v>
      </c>
      <c r="U41" s="178">
        <f t="shared" si="10"/>
        <v>12</v>
      </c>
      <c r="V41" s="188">
        <f t="shared" si="2"/>
        <v>3</v>
      </c>
      <c r="W41" s="178">
        <f t="shared" si="3"/>
        <v>776</v>
      </c>
      <c r="X41" s="178"/>
      <c r="Y41" s="49" t="s">
        <v>42</v>
      </c>
    </row>
    <row r="42" spans="1:25" ht="15" customHeight="1">
      <c r="A42" s="9"/>
      <c r="B42" s="49" t="s">
        <v>49</v>
      </c>
      <c r="C42" s="66">
        <v>3</v>
      </c>
      <c r="D42" s="66">
        <v>3</v>
      </c>
      <c r="E42" s="34"/>
      <c r="F42" s="67"/>
      <c r="G42" s="70">
        <v>0.34</v>
      </c>
      <c r="H42" s="70">
        <v>0.34</v>
      </c>
      <c r="I42" s="70">
        <v>0.04</v>
      </c>
      <c r="J42" s="70">
        <v>0.04</v>
      </c>
      <c r="K42" s="71">
        <v>2.12</v>
      </c>
      <c r="L42" s="71">
        <v>2.56</v>
      </c>
      <c r="M42" s="71">
        <v>9.84</v>
      </c>
      <c r="N42" s="71">
        <v>10</v>
      </c>
      <c r="O42" s="203"/>
      <c r="P42" s="178">
        <f t="shared" si="8"/>
        <v>30</v>
      </c>
      <c r="Q42" s="188">
        <f t="shared" si="0"/>
        <v>10</v>
      </c>
      <c r="R42" s="178">
        <f t="shared" si="9"/>
        <v>540</v>
      </c>
      <c r="S42" s="189">
        <f t="shared" si="1"/>
        <v>180</v>
      </c>
      <c r="T42" s="66">
        <v>3</v>
      </c>
      <c r="U42" s="178">
        <f t="shared" si="10"/>
        <v>9</v>
      </c>
      <c r="V42" s="188">
        <f t="shared" si="2"/>
        <v>3</v>
      </c>
      <c r="W42" s="178">
        <f t="shared" si="3"/>
        <v>582</v>
      </c>
      <c r="X42" s="178"/>
      <c r="Y42" s="49" t="s">
        <v>49</v>
      </c>
    </row>
    <row r="43" spans="1:25" ht="15" customHeight="1">
      <c r="A43" s="9"/>
      <c r="B43" s="49" t="s">
        <v>43</v>
      </c>
      <c r="C43" s="66">
        <v>3</v>
      </c>
      <c r="D43" s="66">
        <v>3.5</v>
      </c>
      <c r="E43" s="34"/>
      <c r="F43" s="67"/>
      <c r="G43" s="78">
        <v>0</v>
      </c>
      <c r="H43" s="70">
        <v>0</v>
      </c>
      <c r="I43" s="78">
        <v>3</v>
      </c>
      <c r="J43" s="71">
        <v>3.5</v>
      </c>
      <c r="K43" s="79">
        <v>0</v>
      </c>
      <c r="L43" s="71">
        <v>0</v>
      </c>
      <c r="M43" s="79">
        <v>27</v>
      </c>
      <c r="N43" s="71">
        <v>31.5</v>
      </c>
      <c r="O43" s="203"/>
      <c r="P43" s="178">
        <f t="shared" si="8"/>
        <v>30</v>
      </c>
      <c r="Q43" s="188">
        <f t="shared" si="0"/>
        <v>10</v>
      </c>
      <c r="R43" s="178">
        <f t="shared" si="9"/>
        <v>630</v>
      </c>
      <c r="S43" s="189">
        <f t="shared" si="1"/>
        <v>180</v>
      </c>
      <c r="T43" s="66">
        <v>3.5</v>
      </c>
      <c r="U43" s="178">
        <f t="shared" si="10"/>
        <v>10.5</v>
      </c>
      <c r="V43" s="188">
        <f t="shared" si="2"/>
        <v>3</v>
      </c>
      <c r="W43" s="178">
        <f t="shared" si="3"/>
        <v>674</v>
      </c>
      <c r="X43" s="178"/>
      <c r="Y43" s="49" t="s">
        <v>43</v>
      </c>
    </row>
    <row r="44" spans="1:25" ht="15" customHeight="1">
      <c r="A44" s="9"/>
      <c r="B44" s="49" t="s">
        <v>28</v>
      </c>
      <c r="C44" s="66">
        <v>10</v>
      </c>
      <c r="D44" s="66">
        <v>10</v>
      </c>
      <c r="E44" s="34"/>
      <c r="F44" s="67"/>
      <c r="G44" s="78">
        <v>0</v>
      </c>
      <c r="H44" s="70">
        <v>0</v>
      </c>
      <c r="I44" s="78">
        <v>0</v>
      </c>
      <c r="J44" s="71">
        <v>0</v>
      </c>
      <c r="K44" s="79">
        <v>0</v>
      </c>
      <c r="L44" s="71">
        <v>0</v>
      </c>
      <c r="M44" s="79">
        <v>0</v>
      </c>
      <c r="N44" s="71">
        <v>0</v>
      </c>
      <c r="O44" s="203"/>
      <c r="P44" s="178"/>
      <c r="Q44" s="188">
        <f t="shared" si="0"/>
        <v>10</v>
      </c>
      <c r="R44" s="178"/>
      <c r="S44" s="189">
        <f t="shared" si="1"/>
        <v>180</v>
      </c>
      <c r="T44" s="66"/>
      <c r="U44" s="178"/>
      <c r="V44" s="188">
        <f t="shared" si="2"/>
        <v>3</v>
      </c>
      <c r="W44" s="178"/>
      <c r="X44" s="178"/>
      <c r="Y44" s="49" t="s">
        <v>28</v>
      </c>
    </row>
    <row r="45" spans="1:25" ht="15" customHeight="1">
      <c r="A45" s="9"/>
      <c r="B45" s="48" t="s">
        <v>50</v>
      </c>
      <c r="C45" s="66"/>
      <c r="D45" s="66"/>
      <c r="E45" s="34" t="s">
        <v>51</v>
      </c>
      <c r="F45" s="67" t="s">
        <v>11</v>
      </c>
      <c r="G45" s="68">
        <v>3.27</v>
      </c>
      <c r="H45" s="68">
        <v>3.82</v>
      </c>
      <c r="I45" s="68">
        <v>2.64</v>
      </c>
      <c r="J45" s="69">
        <v>3.47</v>
      </c>
      <c r="K45" s="69">
        <v>18.38</v>
      </c>
      <c r="L45" s="69">
        <v>21.78</v>
      </c>
      <c r="M45" s="69">
        <v>96.2</v>
      </c>
      <c r="N45" s="69">
        <v>124.51</v>
      </c>
      <c r="O45" s="203"/>
      <c r="P45" s="178"/>
      <c r="Q45" s="188">
        <f t="shared" si="0"/>
        <v>10</v>
      </c>
      <c r="R45" s="178"/>
      <c r="S45" s="189">
        <f t="shared" si="1"/>
        <v>180</v>
      </c>
      <c r="T45" s="66"/>
      <c r="U45" s="178"/>
      <c r="V45" s="188">
        <f t="shared" si="2"/>
        <v>3</v>
      </c>
      <c r="W45" s="178"/>
      <c r="X45" s="178"/>
      <c r="Y45" s="48" t="s">
        <v>50</v>
      </c>
    </row>
    <row r="46" spans="1:25" ht="15" customHeight="1">
      <c r="A46" s="9"/>
      <c r="B46" s="49" t="s">
        <v>52</v>
      </c>
      <c r="C46" s="66">
        <v>27</v>
      </c>
      <c r="D46" s="66">
        <v>32</v>
      </c>
      <c r="E46" s="92"/>
      <c r="F46" s="93"/>
      <c r="G46" s="94">
        <v>3.26</v>
      </c>
      <c r="H46" s="94">
        <v>3.81</v>
      </c>
      <c r="I46" s="94">
        <v>0.16</v>
      </c>
      <c r="J46" s="95">
        <v>0.18</v>
      </c>
      <c r="K46" s="95">
        <v>18.36</v>
      </c>
      <c r="L46" s="95">
        <v>21.76</v>
      </c>
      <c r="M46" s="95">
        <v>73.8</v>
      </c>
      <c r="N46" s="95">
        <v>94.72</v>
      </c>
      <c r="O46" s="207"/>
      <c r="P46" s="178">
        <f>SUM(C46*Q46)</f>
        <v>270</v>
      </c>
      <c r="Q46" s="188">
        <f t="shared" si="0"/>
        <v>10</v>
      </c>
      <c r="R46" s="178">
        <f>SUM(D46*S46)</f>
        <v>5760</v>
      </c>
      <c r="S46" s="189">
        <f t="shared" si="1"/>
        <v>180</v>
      </c>
      <c r="T46" s="66">
        <v>32</v>
      </c>
      <c r="U46" s="178">
        <f>SUM(D46*V46)</f>
        <v>96</v>
      </c>
      <c r="V46" s="188">
        <f t="shared" si="2"/>
        <v>3</v>
      </c>
      <c r="W46" s="178">
        <f t="shared" si="3"/>
        <v>6158</v>
      </c>
      <c r="X46" s="178"/>
      <c r="Y46" s="49" t="s">
        <v>52</v>
      </c>
    </row>
    <row r="47" spans="1:25" ht="15" customHeight="1">
      <c r="A47" s="9"/>
      <c r="B47" s="49" t="s">
        <v>15</v>
      </c>
      <c r="C47" s="66">
        <v>3</v>
      </c>
      <c r="D47" s="66">
        <v>4</v>
      </c>
      <c r="E47" s="92"/>
      <c r="F47" s="93"/>
      <c r="G47" s="78">
        <v>0.01</v>
      </c>
      <c r="H47" s="70">
        <v>0.01</v>
      </c>
      <c r="I47" s="78">
        <v>2.48</v>
      </c>
      <c r="J47" s="70">
        <v>3.29</v>
      </c>
      <c r="K47" s="79">
        <v>0.02</v>
      </c>
      <c r="L47" s="71">
        <v>0.02</v>
      </c>
      <c r="M47" s="79">
        <v>22.4</v>
      </c>
      <c r="N47" s="71">
        <v>29.79</v>
      </c>
      <c r="O47" s="207"/>
      <c r="P47" s="178">
        <f>SUM(C47*Q47)</f>
        <v>30</v>
      </c>
      <c r="Q47" s="188">
        <f t="shared" si="0"/>
        <v>10</v>
      </c>
      <c r="R47" s="178">
        <f>SUM(D47*S47)</f>
        <v>720</v>
      </c>
      <c r="S47" s="189">
        <f t="shared" si="1"/>
        <v>180</v>
      </c>
      <c r="T47" s="66">
        <v>4</v>
      </c>
      <c r="U47" s="178">
        <f>SUM(D47*V47)</f>
        <v>12</v>
      </c>
      <c r="V47" s="188">
        <f t="shared" si="2"/>
        <v>3</v>
      </c>
      <c r="W47" s="178">
        <f t="shared" si="3"/>
        <v>766</v>
      </c>
      <c r="X47" s="178"/>
      <c r="Y47" s="49" t="s">
        <v>15</v>
      </c>
    </row>
    <row r="48" spans="1:25" ht="15" customHeight="1">
      <c r="A48" s="9"/>
      <c r="B48" s="49" t="s">
        <v>28</v>
      </c>
      <c r="C48" s="66">
        <v>90</v>
      </c>
      <c r="D48" s="66">
        <v>100</v>
      </c>
      <c r="E48" s="92"/>
      <c r="F48" s="93"/>
      <c r="G48" s="94">
        <v>0</v>
      </c>
      <c r="H48" s="96">
        <v>0</v>
      </c>
      <c r="I48" s="94">
        <v>0</v>
      </c>
      <c r="J48" s="97">
        <v>0</v>
      </c>
      <c r="K48" s="95">
        <v>0</v>
      </c>
      <c r="L48" s="97">
        <v>0</v>
      </c>
      <c r="M48" s="95">
        <v>0</v>
      </c>
      <c r="N48" s="97">
        <v>0</v>
      </c>
      <c r="O48" s="207"/>
      <c r="P48" s="178"/>
      <c r="Q48" s="188">
        <f t="shared" si="0"/>
        <v>10</v>
      </c>
      <c r="R48" s="178"/>
      <c r="S48" s="189">
        <f t="shared" si="1"/>
        <v>180</v>
      </c>
      <c r="T48" s="66"/>
      <c r="U48" s="178"/>
      <c r="V48" s="188">
        <f t="shared" si="2"/>
        <v>3</v>
      </c>
      <c r="W48" s="178"/>
      <c r="X48" s="178"/>
      <c r="Y48" s="49" t="s">
        <v>28</v>
      </c>
    </row>
    <row r="49" spans="1:26" ht="31.5" customHeight="1">
      <c r="A49" s="9"/>
      <c r="B49" s="48" t="s">
        <v>53</v>
      </c>
      <c r="C49" s="66"/>
      <c r="D49" s="98"/>
      <c r="E49" s="72" t="s">
        <v>54</v>
      </c>
      <c r="F49" s="87" t="s">
        <v>22</v>
      </c>
      <c r="G49" s="68">
        <v>0.5</v>
      </c>
      <c r="H49" s="68">
        <v>0.85</v>
      </c>
      <c r="I49" s="68">
        <v>2.02</v>
      </c>
      <c r="J49" s="69">
        <v>2.5499999999999998</v>
      </c>
      <c r="K49" s="69">
        <v>1.54</v>
      </c>
      <c r="L49" s="69">
        <v>2.57</v>
      </c>
      <c r="M49" s="69">
        <v>26.82</v>
      </c>
      <c r="N49" s="69">
        <v>37.200000000000003</v>
      </c>
      <c r="O49" s="203"/>
      <c r="P49" s="178"/>
      <c r="Q49" s="188">
        <f t="shared" si="0"/>
        <v>10</v>
      </c>
      <c r="R49" s="178"/>
      <c r="S49" s="189">
        <f t="shared" si="1"/>
        <v>180</v>
      </c>
      <c r="T49" s="98"/>
      <c r="U49" s="178"/>
      <c r="V49" s="188">
        <f t="shared" si="2"/>
        <v>3</v>
      </c>
      <c r="W49" s="178"/>
      <c r="X49" s="178"/>
      <c r="Y49" s="48" t="s">
        <v>53</v>
      </c>
    </row>
    <row r="50" spans="1:26" ht="15" customHeight="1">
      <c r="A50" s="9"/>
      <c r="B50" s="49" t="s">
        <v>55</v>
      </c>
      <c r="C50" s="66">
        <v>29</v>
      </c>
      <c r="D50" s="66">
        <v>49</v>
      </c>
      <c r="E50" s="88"/>
      <c r="F50" s="67"/>
      <c r="G50" s="70">
        <v>0.43</v>
      </c>
      <c r="H50" s="70">
        <v>0.72</v>
      </c>
      <c r="I50" s="70">
        <v>0.02</v>
      </c>
      <c r="J50" s="71">
        <v>0.04</v>
      </c>
      <c r="K50" s="71">
        <v>1.1299999999999999</v>
      </c>
      <c r="L50" s="71">
        <v>1.88</v>
      </c>
      <c r="M50" s="71">
        <v>6.72</v>
      </c>
      <c r="N50" s="71">
        <v>11.2</v>
      </c>
      <c r="O50" s="203"/>
      <c r="P50" s="178">
        <f>SUM(C50*Q50)</f>
        <v>290</v>
      </c>
      <c r="Q50" s="188">
        <f t="shared" si="0"/>
        <v>10</v>
      </c>
      <c r="R50" s="178">
        <f>SUM(D50*S50)</f>
        <v>8820</v>
      </c>
      <c r="S50" s="189">
        <f t="shared" si="1"/>
        <v>180</v>
      </c>
      <c r="T50" s="66">
        <v>50</v>
      </c>
      <c r="U50" s="178">
        <f>SUM(D50*V50)</f>
        <v>147</v>
      </c>
      <c r="V50" s="188">
        <f t="shared" si="2"/>
        <v>3</v>
      </c>
      <c r="W50" s="178">
        <f t="shared" si="3"/>
        <v>9307</v>
      </c>
      <c r="X50" s="178"/>
      <c r="Y50" s="49" t="s">
        <v>55</v>
      </c>
    </row>
    <row r="51" spans="1:26" ht="15" customHeight="1">
      <c r="A51" s="9"/>
      <c r="B51" s="49" t="s">
        <v>39</v>
      </c>
      <c r="C51" s="66">
        <v>8</v>
      </c>
      <c r="D51" s="66">
        <v>12</v>
      </c>
      <c r="E51" s="34"/>
      <c r="F51" s="67"/>
      <c r="G51" s="70">
        <v>7.0000000000000007E-2</v>
      </c>
      <c r="H51" s="70">
        <v>0.13</v>
      </c>
      <c r="I51" s="70">
        <v>0</v>
      </c>
      <c r="J51" s="71">
        <v>0.01</v>
      </c>
      <c r="K51" s="71">
        <v>0.41</v>
      </c>
      <c r="L51" s="71">
        <v>0.69</v>
      </c>
      <c r="M51" s="71">
        <v>2.1</v>
      </c>
      <c r="N51" s="71">
        <v>3.5</v>
      </c>
      <c r="O51" s="203"/>
      <c r="P51" s="178">
        <f>SUM(C51*Q51)</f>
        <v>80</v>
      </c>
      <c r="Q51" s="188">
        <f t="shared" si="0"/>
        <v>10</v>
      </c>
      <c r="R51" s="178">
        <f>SUM(D51*S51)</f>
        <v>2160</v>
      </c>
      <c r="S51" s="189">
        <f t="shared" si="1"/>
        <v>180</v>
      </c>
      <c r="T51" s="66">
        <v>12</v>
      </c>
      <c r="U51" s="178">
        <f>SUM(D51*V51)</f>
        <v>36</v>
      </c>
      <c r="V51" s="188">
        <f t="shared" si="2"/>
        <v>3</v>
      </c>
      <c r="W51" s="178">
        <f t="shared" si="3"/>
        <v>2288</v>
      </c>
      <c r="X51" s="178"/>
      <c r="Y51" s="49" t="s">
        <v>39</v>
      </c>
    </row>
    <row r="52" spans="1:26" ht="15" customHeight="1">
      <c r="A52" s="9"/>
      <c r="B52" s="49" t="s">
        <v>43</v>
      </c>
      <c r="C52" s="66">
        <v>2</v>
      </c>
      <c r="D52" s="66">
        <v>2.5</v>
      </c>
      <c r="E52" s="74"/>
      <c r="F52" s="67"/>
      <c r="G52" s="70">
        <v>0</v>
      </c>
      <c r="H52" s="70">
        <v>0</v>
      </c>
      <c r="I52" s="70">
        <v>2</v>
      </c>
      <c r="J52" s="71">
        <v>2.5</v>
      </c>
      <c r="K52" s="71">
        <v>0</v>
      </c>
      <c r="L52" s="71">
        <v>0</v>
      </c>
      <c r="M52" s="71">
        <v>18</v>
      </c>
      <c r="N52" s="71">
        <v>22.5</v>
      </c>
      <c r="O52" s="203"/>
      <c r="P52" s="178">
        <f>SUM(C52*Q52)</f>
        <v>20</v>
      </c>
      <c r="Q52" s="188">
        <f t="shared" si="0"/>
        <v>10</v>
      </c>
      <c r="R52" s="178">
        <f>SUM(D52*S52)</f>
        <v>450</v>
      </c>
      <c r="S52" s="189">
        <f t="shared" si="1"/>
        <v>180</v>
      </c>
      <c r="T52" s="66">
        <v>2.5</v>
      </c>
      <c r="U52" s="178">
        <f>SUM(D52*V52)</f>
        <v>7.5</v>
      </c>
      <c r="V52" s="188">
        <f t="shared" si="2"/>
        <v>3</v>
      </c>
      <c r="W52" s="178">
        <f t="shared" si="3"/>
        <v>480</v>
      </c>
      <c r="X52" s="178"/>
      <c r="Y52" s="49" t="s">
        <v>43</v>
      </c>
    </row>
    <row r="53" spans="1:26" ht="30" customHeight="1">
      <c r="A53" s="9"/>
      <c r="B53" s="48" t="s">
        <v>56</v>
      </c>
      <c r="C53" s="66"/>
      <c r="D53" s="66"/>
      <c r="E53" s="34" t="s">
        <v>35</v>
      </c>
      <c r="F53" s="67" t="s">
        <v>24</v>
      </c>
      <c r="G53" s="68">
        <v>7.0000000000000007E-2</v>
      </c>
      <c r="H53" s="68">
        <v>0.08</v>
      </c>
      <c r="I53" s="68">
        <v>7.0000000000000007E-2</v>
      </c>
      <c r="J53" s="69">
        <v>0.08</v>
      </c>
      <c r="K53" s="69">
        <v>7.67</v>
      </c>
      <c r="L53" s="69">
        <v>8.86</v>
      </c>
      <c r="M53" s="69">
        <v>31.99</v>
      </c>
      <c r="N53" s="69">
        <v>36.93</v>
      </c>
      <c r="O53" s="203"/>
      <c r="P53" s="178"/>
      <c r="Q53" s="188">
        <f t="shared" si="0"/>
        <v>10</v>
      </c>
      <c r="R53" s="178"/>
      <c r="S53" s="189">
        <f t="shared" si="1"/>
        <v>180</v>
      </c>
      <c r="T53" s="66"/>
      <c r="U53" s="178"/>
      <c r="V53" s="188">
        <f t="shared" si="2"/>
        <v>3</v>
      </c>
      <c r="W53" s="178"/>
      <c r="X53" s="178"/>
      <c r="Y53" s="48" t="s">
        <v>56</v>
      </c>
    </row>
    <row r="54" spans="1:26" ht="15" customHeight="1">
      <c r="A54" s="9"/>
      <c r="B54" s="49" t="s">
        <v>57</v>
      </c>
      <c r="C54" s="66">
        <v>20</v>
      </c>
      <c r="D54" s="66">
        <v>22</v>
      </c>
      <c r="E54" s="72"/>
      <c r="F54" s="67"/>
      <c r="G54" s="70">
        <v>7.0000000000000007E-2</v>
      </c>
      <c r="H54" s="70">
        <v>0.08</v>
      </c>
      <c r="I54" s="70">
        <v>7.0000000000000007E-2</v>
      </c>
      <c r="J54" s="71">
        <v>0.08</v>
      </c>
      <c r="K54" s="71">
        <v>1.67</v>
      </c>
      <c r="L54" s="71">
        <v>1.86</v>
      </c>
      <c r="M54" s="71">
        <v>7.99</v>
      </c>
      <c r="N54" s="71">
        <v>8.93</v>
      </c>
      <c r="O54" s="203"/>
      <c r="P54" s="178">
        <f>SUM(C54*Q54)</f>
        <v>200</v>
      </c>
      <c r="Q54" s="188">
        <f t="shared" si="0"/>
        <v>10</v>
      </c>
      <c r="R54" s="178">
        <f>SUM(D54*S54)</f>
        <v>3960</v>
      </c>
      <c r="S54" s="189">
        <f t="shared" si="1"/>
        <v>180</v>
      </c>
      <c r="T54" s="66">
        <v>38</v>
      </c>
      <c r="U54" s="178">
        <f>SUM(D54*V54)</f>
        <v>66</v>
      </c>
      <c r="V54" s="188">
        <f t="shared" si="2"/>
        <v>3</v>
      </c>
      <c r="W54" s="178">
        <f t="shared" si="3"/>
        <v>4264</v>
      </c>
      <c r="X54" s="178"/>
      <c r="Y54" s="49" t="s">
        <v>57</v>
      </c>
    </row>
    <row r="55" spans="1:26" ht="15" customHeight="1">
      <c r="A55" s="9"/>
      <c r="B55" s="49" t="s">
        <v>26</v>
      </c>
      <c r="C55" s="66">
        <v>6</v>
      </c>
      <c r="D55" s="66">
        <v>7</v>
      </c>
      <c r="E55" s="72"/>
      <c r="F55" s="67"/>
      <c r="G55" s="70">
        <v>0</v>
      </c>
      <c r="H55" s="70">
        <v>0</v>
      </c>
      <c r="I55" s="70">
        <v>0</v>
      </c>
      <c r="J55" s="71">
        <v>0</v>
      </c>
      <c r="K55" s="71">
        <v>6</v>
      </c>
      <c r="L55" s="71">
        <v>7</v>
      </c>
      <c r="M55" s="71">
        <v>24</v>
      </c>
      <c r="N55" s="71">
        <v>28</v>
      </c>
      <c r="O55" s="203"/>
      <c r="P55" s="178">
        <f>SUM(C55*Q55)</f>
        <v>60</v>
      </c>
      <c r="Q55" s="188">
        <f t="shared" si="0"/>
        <v>10</v>
      </c>
      <c r="R55" s="178">
        <f>SUM(D55*S55)</f>
        <v>1260</v>
      </c>
      <c r="S55" s="189">
        <f t="shared" si="1"/>
        <v>180</v>
      </c>
      <c r="T55" s="66">
        <v>7</v>
      </c>
      <c r="U55" s="178">
        <f>SUM(D55*V55)</f>
        <v>21</v>
      </c>
      <c r="V55" s="188">
        <f t="shared" si="2"/>
        <v>3</v>
      </c>
      <c r="W55" s="178">
        <f t="shared" si="3"/>
        <v>1348</v>
      </c>
      <c r="X55" s="178"/>
      <c r="Y55" s="49" t="s">
        <v>26</v>
      </c>
    </row>
    <row r="56" spans="1:26" ht="15" customHeight="1">
      <c r="A56" s="9"/>
      <c r="B56" s="49" t="s">
        <v>28</v>
      </c>
      <c r="C56" s="66">
        <v>160</v>
      </c>
      <c r="D56" s="66">
        <v>190</v>
      </c>
      <c r="E56" s="72"/>
      <c r="F56" s="67"/>
      <c r="G56" s="70">
        <v>0</v>
      </c>
      <c r="H56" s="70">
        <v>0</v>
      </c>
      <c r="I56" s="70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203"/>
      <c r="P56" s="178"/>
      <c r="Q56" s="188">
        <f t="shared" si="0"/>
        <v>10</v>
      </c>
      <c r="R56" s="178"/>
      <c r="S56" s="189">
        <f t="shared" si="1"/>
        <v>180</v>
      </c>
      <c r="T56" s="66"/>
      <c r="U56" s="178"/>
      <c r="V56" s="188">
        <f t="shared" si="2"/>
        <v>3</v>
      </c>
      <c r="W56" s="178"/>
      <c r="X56" s="178"/>
      <c r="Y56" s="49" t="s">
        <v>28</v>
      </c>
    </row>
    <row r="57" spans="1:26" ht="15" customHeight="1">
      <c r="A57" s="9"/>
      <c r="B57" s="48" t="s">
        <v>58</v>
      </c>
      <c r="C57" s="66">
        <v>20</v>
      </c>
      <c r="D57" s="76">
        <v>27</v>
      </c>
      <c r="E57" s="72" t="s">
        <v>59</v>
      </c>
      <c r="F57" s="99" t="s">
        <v>222</v>
      </c>
      <c r="G57" s="68">
        <v>1.52</v>
      </c>
      <c r="H57" s="68">
        <v>2.0499999999999998</v>
      </c>
      <c r="I57" s="68">
        <v>0.16</v>
      </c>
      <c r="J57" s="69">
        <v>0.22</v>
      </c>
      <c r="K57" s="69">
        <v>9.8000000000000007</v>
      </c>
      <c r="L57" s="69">
        <v>13.8</v>
      </c>
      <c r="M57" s="69">
        <v>47</v>
      </c>
      <c r="N57" s="69">
        <v>67.599999999999994</v>
      </c>
      <c r="O57" s="203"/>
      <c r="P57" s="178">
        <f>SUM(C57*Q57)</f>
        <v>200</v>
      </c>
      <c r="Q57" s="188">
        <f t="shared" si="0"/>
        <v>10</v>
      </c>
      <c r="R57" s="178">
        <f>SUM(D57*S57)</f>
        <v>4860</v>
      </c>
      <c r="S57" s="189">
        <f t="shared" si="1"/>
        <v>180</v>
      </c>
      <c r="T57" s="76">
        <v>27</v>
      </c>
      <c r="U57" s="178">
        <f>SUM(D57*V57)</f>
        <v>81</v>
      </c>
      <c r="V57" s="188">
        <f t="shared" si="2"/>
        <v>3</v>
      </c>
      <c r="W57" s="178">
        <f t="shared" si="3"/>
        <v>5168</v>
      </c>
      <c r="X57" s="178"/>
      <c r="Y57" s="48" t="s">
        <v>58</v>
      </c>
      <c r="Z57" s="1">
        <f>SUM(W13+W57)</f>
        <v>9968</v>
      </c>
    </row>
    <row r="58" spans="1:26" ht="15" customHeight="1">
      <c r="A58" s="10"/>
      <c r="B58" s="52" t="s">
        <v>60</v>
      </c>
      <c r="C58" s="76">
        <v>28</v>
      </c>
      <c r="D58" s="76">
        <v>35</v>
      </c>
      <c r="E58" s="100" t="s">
        <v>61</v>
      </c>
      <c r="F58" s="99" t="s">
        <v>223</v>
      </c>
      <c r="G58" s="101">
        <v>1.57</v>
      </c>
      <c r="H58" s="101">
        <v>1.96</v>
      </c>
      <c r="I58" s="101">
        <v>0.31</v>
      </c>
      <c r="J58" s="102">
        <v>0.39</v>
      </c>
      <c r="K58" s="102">
        <v>13.8</v>
      </c>
      <c r="L58" s="102">
        <v>17.3</v>
      </c>
      <c r="M58" s="102">
        <v>65</v>
      </c>
      <c r="N58" s="102">
        <v>81</v>
      </c>
      <c r="O58" s="204"/>
      <c r="P58" s="178">
        <f>SUM(C58*Q58)</f>
        <v>280</v>
      </c>
      <c r="Q58" s="188">
        <f t="shared" si="0"/>
        <v>10</v>
      </c>
      <c r="R58" s="178">
        <f>SUM(D58*S58)</f>
        <v>6300</v>
      </c>
      <c r="S58" s="189">
        <f t="shared" si="1"/>
        <v>180</v>
      </c>
      <c r="T58" s="76">
        <v>35</v>
      </c>
      <c r="U58" s="178">
        <f>SUM(D58*V58)</f>
        <v>105</v>
      </c>
      <c r="V58" s="188">
        <f t="shared" si="2"/>
        <v>3</v>
      </c>
      <c r="W58" s="178">
        <f t="shared" si="3"/>
        <v>6720</v>
      </c>
      <c r="X58" s="178"/>
      <c r="Y58" s="52" t="s">
        <v>60</v>
      </c>
      <c r="Z58" s="1">
        <f>SUM(W58)</f>
        <v>6720</v>
      </c>
    </row>
    <row r="59" spans="1:26" ht="15" customHeight="1">
      <c r="A59" s="11" t="s">
        <v>62</v>
      </c>
      <c r="B59" s="53"/>
      <c r="C59" s="80"/>
      <c r="D59" s="80"/>
      <c r="E59" s="81"/>
      <c r="F59" s="82"/>
      <c r="G59" s="83">
        <f t="shared" ref="G59:N59" si="11">G25+G37+G45+G49+G53+G57+G58</f>
        <v>20.900000000000002</v>
      </c>
      <c r="H59" s="83">
        <f t="shared" si="11"/>
        <v>28.44</v>
      </c>
      <c r="I59" s="83">
        <f t="shared" si="11"/>
        <v>16.16</v>
      </c>
      <c r="J59" s="83">
        <f t="shared" si="11"/>
        <v>24.719999999999995</v>
      </c>
      <c r="K59" s="83">
        <f t="shared" si="11"/>
        <v>63.009999999999991</v>
      </c>
      <c r="L59" s="83">
        <f t="shared" si="11"/>
        <v>78.12</v>
      </c>
      <c r="M59" s="83">
        <f t="shared" si="11"/>
        <v>471.37</v>
      </c>
      <c r="N59" s="83">
        <f t="shared" si="11"/>
        <v>649.6</v>
      </c>
      <c r="O59" s="205"/>
      <c r="P59" s="188"/>
      <c r="Q59" s="188">
        <f t="shared" si="0"/>
        <v>10</v>
      </c>
      <c r="R59" s="188"/>
      <c r="S59" s="189">
        <f t="shared" si="1"/>
        <v>180</v>
      </c>
      <c r="T59" s="80"/>
      <c r="U59" s="188"/>
      <c r="V59" s="188"/>
      <c r="W59" s="188"/>
      <c r="X59" s="188"/>
      <c r="Y59" s="53"/>
    </row>
    <row r="60" spans="1:26" ht="15" customHeight="1">
      <c r="A60" s="12" t="s">
        <v>63</v>
      </c>
      <c r="B60" s="53"/>
      <c r="C60" s="80"/>
      <c r="D60" s="80"/>
      <c r="E60" s="81"/>
      <c r="F60" s="82"/>
      <c r="G60" s="103"/>
      <c r="H60" s="103"/>
      <c r="I60" s="103"/>
      <c r="J60" s="104"/>
      <c r="K60" s="104"/>
      <c r="L60" s="104"/>
      <c r="M60" s="104" t="s">
        <v>64</v>
      </c>
      <c r="N60" s="104"/>
      <c r="O60" s="205"/>
      <c r="P60" s="188"/>
      <c r="Q60" s="188">
        <f t="shared" si="0"/>
        <v>10</v>
      </c>
      <c r="R60" s="188"/>
      <c r="S60" s="189">
        <f t="shared" si="1"/>
        <v>180</v>
      </c>
      <c r="T60" s="80"/>
      <c r="U60" s="188"/>
      <c r="V60" s="188"/>
      <c r="W60" s="188"/>
      <c r="X60" s="188"/>
      <c r="Y60" s="12" t="s">
        <v>63</v>
      </c>
    </row>
    <row r="61" spans="1:26" ht="15" customHeight="1">
      <c r="A61" s="9"/>
      <c r="B61" s="48" t="s">
        <v>65</v>
      </c>
      <c r="C61" s="105"/>
      <c r="D61" s="106"/>
      <c r="E61" s="72" t="s">
        <v>22</v>
      </c>
      <c r="F61" s="67" t="s">
        <v>221</v>
      </c>
      <c r="G61" s="68">
        <v>3.5</v>
      </c>
      <c r="H61" s="68">
        <v>4.57</v>
      </c>
      <c r="I61" s="68">
        <v>3.59</v>
      </c>
      <c r="J61" s="69">
        <v>4.1100000000000003</v>
      </c>
      <c r="K61" s="69">
        <v>27.71</v>
      </c>
      <c r="L61" s="69">
        <v>35.770000000000003</v>
      </c>
      <c r="M61" s="69">
        <v>128.84</v>
      </c>
      <c r="N61" s="69">
        <v>168.61</v>
      </c>
      <c r="O61" s="34"/>
      <c r="P61" s="178"/>
      <c r="Q61" s="188">
        <f t="shared" si="0"/>
        <v>10</v>
      </c>
      <c r="R61" s="178"/>
      <c r="S61" s="189">
        <f t="shared" si="1"/>
        <v>180</v>
      </c>
      <c r="T61" s="106"/>
      <c r="U61" s="178"/>
      <c r="V61" s="178"/>
      <c r="W61" s="178"/>
      <c r="X61" s="178"/>
      <c r="Y61" s="48" t="s">
        <v>65</v>
      </c>
    </row>
    <row r="62" spans="1:26" ht="15" customHeight="1">
      <c r="A62" s="9"/>
      <c r="B62" s="49" t="s">
        <v>49</v>
      </c>
      <c r="C62" s="66">
        <v>30</v>
      </c>
      <c r="D62" s="66">
        <v>40</v>
      </c>
      <c r="E62" s="107"/>
      <c r="F62" s="108"/>
      <c r="G62" s="70">
        <v>2.94</v>
      </c>
      <c r="H62" s="70">
        <v>3.92</v>
      </c>
      <c r="I62" s="70">
        <v>0.14000000000000001</v>
      </c>
      <c r="J62" s="71">
        <v>0.18</v>
      </c>
      <c r="K62" s="71">
        <v>21.96</v>
      </c>
      <c r="L62" s="71">
        <v>29.28</v>
      </c>
      <c r="M62" s="71">
        <v>72.459999999999994</v>
      </c>
      <c r="N62" s="71">
        <v>104.61</v>
      </c>
      <c r="O62" s="203"/>
      <c r="P62" s="178">
        <f t="shared" ref="P62:P69" si="12">SUM(C62*Q62)</f>
        <v>300</v>
      </c>
      <c r="Q62" s="188">
        <f t="shared" si="0"/>
        <v>10</v>
      </c>
      <c r="R62" s="178">
        <f t="shared" ref="R62:R69" si="13">SUM(D62*S62)</f>
        <v>7200</v>
      </c>
      <c r="S62" s="189">
        <f t="shared" si="1"/>
        <v>180</v>
      </c>
      <c r="T62" s="66">
        <v>40</v>
      </c>
      <c r="U62" s="178">
        <f t="shared" ref="U62:U69" si="14">SUM(D62*V62)</f>
        <v>0</v>
      </c>
      <c r="V62" s="178"/>
      <c r="W62" s="178">
        <f t="shared" si="3"/>
        <v>7540</v>
      </c>
      <c r="X62" s="178"/>
      <c r="Y62" s="49" t="s">
        <v>49</v>
      </c>
    </row>
    <row r="63" spans="1:26" ht="15" customHeight="1">
      <c r="A63" s="9"/>
      <c r="B63" s="49" t="s">
        <v>14</v>
      </c>
      <c r="C63" s="66">
        <v>15</v>
      </c>
      <c r="D63" s="66">
        <v>20</v>
      </c>
      <c r="E63" s="107"/>
      <c r="F63" s="108"/>
      <c r="G63" s="70">
        <v>0.26</v>
      </c>
      <c r="H63" s="70">
        <v>0.34</v>
      </c>
      <c r="I63" s="70">
        <v>0.18</v>
      </c>
      <c r="J63" s="70">
        <v>0.24</v>
      </c>
      <c r="K63" s="71">
        <v>0.7</v>
      </c>
      <c r="L63" s="71">
        <v>0.93</v>
      </c>
      <c r="M63" s="71">
        <v>5.51</v>
      </c>
      <c r="N63" s="71">
        <v>7.34</v>
      </c>
      <c r="O63" s="203"/>
      <c r="P63" s="178">
        <f t="shared" si="12"/>
        <v>150</v>
      </c>
      <c r="Q63" s="188">
        <f t="shared" si="0"/>
        <v>10</v>
      </c>
      <c r="R63" s="178">
        <f t="shared" si="13"/>
        <v>3600</v>
      </c>
      <c r="S63" s="189">
        <f t="shared" si="1"/>
        <v>180</v>
      </c>
      <c r="T63" s="66">
        <v>20</v>
      </c>
      <c r="U63" s="178">
        <f t="shared" si="14"/>
        <v>0</v>
      </c>
      <c r="V63" s="178"/>
      <c r="W63" s="178">
        <f t="shared" si="3"/>
        <v>3770</v>
      </c>
      <c r="X63" s="178"/>
      <c r="Y63" s="49" t="s">
        <v>14</v>
      </c>
    </row>
    <row r="64" spans="1:26" ht="15" customHeight="1">
      <c r="A64" s="9"/>
      <c r="B64" s="49" t="s">
        <v>13</v>
      </c>
      <c r="C64" s="66">
        <v>5.5</v>
      </c>
      <c r="D64" s="66">
        <v>5.5</v>
      </c>
      <c r="E64" s="29"/>
      <c r="F64" s="108"/>
      <c r="G64" s="70">
        <v>0.28999999999999998</v>
      </c>
      <c r="H64" s="70">
        <v>0.28999999999999998</v>
      </c>
      <c r="I64" s="70">
        <v>0.21</v>
      </c>
      <c r="J64" s="70">
        <v>0.21</v>
      </c>
      <c r="K64" s="71">
        <v>0.03</v>
      </c>
      <c r="L64" s="71">
        <v>0.03</v>
      </c>
      <c r="M64" s="71">
        <v>3.17</v>
      </c>
      <c r="N64" s="71">
        <v>3.17</v>
      </c>
      <c r="O64" s="203"/>
      <c r="P64" s="178">
        <f t="shared" si="12"/>
        <v>55</v>
      </c>
      <c r="Q64" s="188">
        <f t="shared" si="0"/>
        <v>10</v>
      </c>
      <c r="R64" s="178">
        <f t="shared" si="13"/>
        <v>990</v>
      </c>
      <c r="S64" s="189">
        <f t="shared" si="1"/>
        <v>180</v>
      </c>
      <c r="T64" s="66">
        <v>5</v>
      </c>
      <c r="U64" s="178">
        <f t="shared" si="14"/>
        <v>0</v>
      </c>
      <c r="V64" s="178"/>
      <c r="W64" s="178">
        <f t="shared" si="3"/>
        <v>1050</v>
      </c>
      <c r="X64" s="178"/>
      <c r="Y64" s="49" t="s">
        <v>13</v>
      </c>
    </row>
    <row r="65" spans="1:25" ht="15" customHeight="1">
      <c r="A65" s="9"/>
      <c r="B65" s="49" t="s">
        <v>26</v>
      </c>
      <c r="C65" s="66">
        <v>5</v>
      </c>
      <c r="D65" s="66">
        <v>5.5</v>
      </c>
      <c r="E65" s="29"/>
      <c r="F65" s="108"/>
      <c r="G65" s="70">
        <v>0</v>
      </c>
      <c r="H65" s="70">
        <v>0</v>
      </c>
      <c r="I65" s="70">
        <v>0</v>
      </c>
      <c r="J65" s="70">
        <v>0</v>
      </c>
      <c r="K65" s="71">
        <v>5</v>
      </c>
      <c r="L65" s="71">
        <v>5.5</v>
      </c>
      <c r="M65" s="71">
        <v>20</v>
      </c>
      <c r="N65" s="71">
        <v>22</v>
      </c>
      <c r="O65" s="203"/>
      <c r="P65" s="178">
        <f t="shared" si="12"/>
        <v>50</v>
      </c>
      <c r="Q65" s="188">
        <f t="shared" si="0"/>
        <v>10</v>
      </c>
      <c r="R65" s="178">
        <f t="shared" si="13"/>
        <v>990</v>
      </c>
      <c r="S65" s="189">
        <f t="shared" si="1"/>
        <v>180</v>
      </c>
      <c r="T65" s="66">
        <v>5.5</v>
      </c>
      <c r="U65" s="178">
        <f t="shared" si="14"/>
        <v>0</v>
      </c>
      <c r="V65" s="178"/>
      <c r="W65" s="178">
        <f t="shared" si="3"/>
        <v>1045.5</v>
      </c>
      <c r="X65" s="178"/>
      <c r="Y65" s="49" t="s">
        <v>26</v>
      </c>
    </row>
    <row r="66" spans="1:25" ht="15" customHeight="1">
      <c r="A66" s="9"/>
      <c r="B66" s="49" t="s">
        <v>66</v>
      </c>
      <c r="C66" s="66">
        <v>0.7</v>
      </c>
      <c r="D66" s="66">
        <v>0.9</v>
      </c>
      <c r="E66" s="29"/>
      <c r="F66" s="108"/>
      <c r="G66" s="70">
        <v>0</v>
      </c>
      <c r="H66" s="70">
        <v>0.01</v>
      </c>
      <c r="I66" s="70">
        <v>0</v>
      </c>
      <c r="J66" s="71">
        <v>0</v>
      </c>
      <c r="K66" s="71">
        <v>0</v>
      </c>
      <c r="L66" s="71">
        <v>0.01</v>
      </c>
      <c r="M66" s="71">
        <v>0</v>
      </c>
      <c r="N66" s="71">
        <v>0.09</v>
      </c>
      <c r="O66" s="203"/>
      <c r="P66" s="178">
        <f t="shared" si="12"/>
        <v>7</v>
      </c>
      <c r="Q66" s="188">
        <f t="shared" si="0"/>
        <v>10</v>
      </c>
      <c r="R66" s="178">
        <f t="shared" si="13"/>
        <v>162</v>
      </c>
      <c r="S66" s="189">
        <f t="shared" si="1"/>
        <v>180</v>
      </c>
      <c r="T66" s="66">
        <v>0.9</v>
      </c>
      <c r="U66" s="178">
        <f t="shared" si="14"/>
        <v>0</v>
      </c>
      <c r="V66" s="178"/>
      <c r="W66" s="178">
        <f t="shared" si="3"/>
        <v>169.9</v>
      </c>
      <c r="X66" s="178"/>
      <c r="Y66" s="49" t="s">
        <v>66</v>
      </c>
    </row>
    <row r="67" spans="1:25" ht="15" customHeight="1">
      <c r="A67" s="9"/>
      <c r="B67" s="49" t="s">
        <v>15</v>
      </c>
      <c r="C67" s="66">
        <v>2.5</v>
      </c>
      <c r="D67" s="66">
        <v>3</v>
      </c>
      <c r="E67" s="29"/>
      <c r="F67" s="108"/>
      <c r="G67" s="70">
        <v>0.01</v>
      </c>
      <c r="H67" s="70">
        <v>0.01</v>
      </c>
      <c r="I67" s="70">
        <v>2.06</v>
      </c>
      <c r="J67" s="70">
        <v>2.48</v>
      </c>
      <c r="K67" s="71">
        <v>0.02</v>
      </c>
      <c r="L67" s="71">
        <v>0.02</v>
      </c>
      <c r="M67" s="71">
        <v>18.7</v>
      </c>
      <c r="N67" s="71">
        <v>22.4</v>
      </c>
      <c r="O67" s="203"/>
      <c r="P67" s="178">
        <f t="shared" si="12"/>
        <v>25</v>
      </c>
      <c r="Q67" s="188">
        <f t="shared" si="0"/>
        <v>10</v>
      </c>
      <c r="R67" s="178">
        <f t="shared" si="13"/>
        <v>540</v>
      </c>
      <c r="S67" s="189">
        <f t="shared" si="1"/>
        <v>180</v>
      </c>
      <c r="T67" s="66">
        <v>3</v>
      </c>
      <c r="U67" s="178">
        <f t="shared" si="14"/>
        <v>0</v>
      </c>
      <c r="V67" s="178"/>
      <c r="W67" s="178">
        <f t="shared" si="3"/>
        <v>568</v>
      </c>
      <c r="X67" s="178"/>
      <c r="Y67" s="49" t="s">
        <v>15</v>
      </c>
    </row>
    <row r="68" spans="1:25" ht="15" customHeight="1">
      <c r="A68" s="9"/>
      <c r="B68" s="49" t="s">
        <v>43</v>
      </c>
      <c r="C68" s="66">
        <v>1</v>
      </c>
      <c r="D68" s="66">
        <v>1</v>
      </c>
      <c r="E68" s="29"/>
      <c r="F68" s="108"/>
      <c r="G68" s="70">
        <v>0</v>
      </c>
      <c r="H68" s="70">
        <v>0</v>
      </c>
      <c r="I68" s="70">
        <v>1</v>
      </c>
      <c r="J68" s="70">
        <v>1</v>
      </c>
      <c r="K68" s="71">
        <v>0</v>
      </c>
      <c r="L68" s="71">
        <v>0</v>
      </c>
      <c r="M68" s="71">
        <v>9</v>
      </c>
      <c r="N68" s="71">
        <v>9</v>
      </c>
      <c r="O68" s="203"/>
      <c r="P68" s="178">
        <f t="shared" si="12"/>
        <v>10</v>
      </c>
      <c r="Q68" s="188">
        <f t="shared" si="0"/>
        <v>10</v>
      </c>
      <c r="R68" s="178">
        <f t="shared" si="13"/>
        <v>180</v>
      </c>
      <c r="S68" s="189">
        <f t="shared" si="1"/>
        <v>180</v>
      </c>
      <c r="T68" s="66">
        <v>1</v>
      </c>
      <c r="U68" s="178">
        <f t="shared" si="14"/>
        <v>0</v>
      </c>
      <c r="V68" s="178"/>
      <c r="W68" s="178">
        <f t="shared" si="3"/>
        <v>191</v>
      </c>
      <c r="X68" s="178"/>
      <c r="Y68" s="49" t="s">
        <v>43</v>
      </c>
    </row>
    <row r="69" spans="1:25" ht="32.25" customHeight="1">
      <c r="A69" s="10"/>
      <c r="B69" s="52" t="s">
        <v>67</v>
      </c>
      <c r="C69" s="76">
        <v>150</v>
      </c>
      <c r="D69" s="66">
        <v>200</v>
      </c>
      <c r="E69" s="100" t="s">
        <v>35</v>
      </c>
      <c r="F69" s="67" t="s">
        <v>220</v>
      </c>
      <c r="G69" s="68">
        <v>3.77</v>
      </c>
      <c r="H69" s="68">
        <v>4.83</v>
      </c>
      <c r="I69" s="68">
        <v>3.25</v>
      </c>
      <c r="J69" s="69">
        <v>4.16</v>
      </c>
      <c r="K69" s="69">
        <v>6.02</v>
      </c>
      <c r="L69" s="69">
        <v>8</v>
      </c>
      <c r="M69" s="69">
        <v>70</v>
      </c>
      <c r="N69" s="69">
        <v>90</v>
      </c>
      <c r="O69" s="204"/>
      <c r="P69" s="178">
        <f t="shared" si="12"/>
        <v>1500</v>
      </c>
      <c r="Q69" s="188">
        <f t="shared" si="0"/>
        <v>10</v>
      </c>
      <c r="R69" s="178">
        <f t="shared" si="13"/>
        <v>36000</v>
      </c>
      <c r="S69" s="189">
        <f t="shared" si="1"/>
        <v>180</v>
      </c>
      <c r="T69" s="66">
        <v>200</v>
      </c>
      <c r="U69" s="178">
        <f t="shared" si="14"/>
        <v>0</v>
      </c>
      <c r="V69" s="178"/>
      <c r="W69" s="178">
        <f t="shared" si="3"/>
        <v>37700</v>
      </c>
      <c r="X69" s="178"/>
      <c r="Y69" s="52" t="s">
        <v>67</v>
      </c>
    </row>
    <row r="70" spans="1:25" ht="15" customHeight="1">
      <c r="A70" s="16" t="s">
        <v>68</v>
      </c>
      <c r="B70" s="53"/>
      <c r="C70" s="110"/>
      <c r="D70" s="109"/>
      <c r="E70" s="81"/>
      <c r="F70" s="82"/>
      <c r="G70" s="83">
        <f t="shared" ref="G70:N70" si="15">G61+G69</f>
        <v>7.27</v>
      </c>
      <c r="H70" s="83">
        <f t="shared" si="15"/>
        <v>9.4</v>
      </c>
      <c r="I70" s="83">
        <f t="shared" si="15"/>
        <v>6.84</v>
      </c>
      <c r="J70" s="83">
        <f t="shared" si="15"/>
        <v>8.27</v>
      </c>
      <c r="K70" s="83">
        <f t="shared" si="15"/>
        <v>33.730000000000004</v>
      </c>
      <c r="L70" s="83">
        <f t="shared" si="15"/>
        <v>43.77</v>
      </c>
      <c r="M70" s="83">
        <f t="shared" si="15"/>
        <v>198.84</v>
      </c>
      <c r="N70" s="83">
        <f t="shared" si="15"/>
        <v>258.61</v>
      </c>
      <c r="O70" s="208"/>
      <c r="P70" s="188"/>
      <c r="Q70" s="188"/>
      <c r="R70" s="188"/>
      <c r="S70" s="189"/>
      <c r="T70" s="109"/>
      <c r="U70" s="188"/>
      <c r="V70" s="188"/>
      <c r="W70" s="188"/>
      <c r="X70" s="188"/>
      <c r="Y70" s="53"/>
    </row>
    <row r="71" spans="1:25" ht="15" customHeight="1">
      <c r="A71" s="17" t="s">
        <v>69</v>
      </c>
      <c r="B71" s="54"/>
      <c r="C71" s="109"/>
      <c r="D71" s="110"/>
      <c r="E71" s="111"/>
      <c r="F71" s="82"/>
      <c r="G71" s="83">
        <f>G23+G59+G70</f>
        <v>38.370000000000005</v>
      </c>
      <c r="H71" s="83">
        <f t="shared" ref="H71:N71" si="16">H23+H59+H70</f>
        <v>50.01</v>
      </c>
      <c r="I71" s="83">
        <f t="shared" si="16"/>
        <v>36.379999999999995</v>
      </c>
      <c r="J71" s="83">
        <f t="shared" si="16"/>
        <v>47.489999999999995</v>
      </c>
      <c r="K71" s="83">
        <f t="shared" si="16"/>
        <v>149.85000000000002</v>
      </c>
      <c r="L71" s="83">
        <f t="shared" si="16"/>
        <v>183.13000000000002</v>
      </c>
      <c r="M71" s="83">
        <f t="shared" si="16"/>
        <v>1061.8</v>
      </c>
      <c r="N71" s="83">
        <f t="shared" si="16"/>
        <v>1360.12</v>
      </c>
      <c r="O71" s="208"/>
      <c r="P71" s="188"/>
      <c r="Q71" s="188"/>
      <c r="R71" s="188"/>
      <c r="S71" s="189"/>
      <c r="T71" s="110"/>
      <c r="U71" s="188"/>
      <c r="V71" s="188"/>
      <c r="W71" s="188"/>
      <c r="X71" s="188"/>
      <c r="Y71" s="54"/>
    </row>
    <row r="72" spans="1:25" ht="15" customHeight="1">
      <c r="A72" s="179" t="s">
        <v>70</v>
      </c>
      <c r="B72" s="180"/>
      <c r="C72" s="181"/>
      <c r="D72" s="181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7"/>
      <c r="Q72" s="187" t="s">
        <v>252</v>
      </c>
      <c r="R72" s="187"/>
      <c r="S72" s="187" t="s">
        <v>253</v>
      </c>
      <c r="T72" s="182" t="s">
        <v>254</v>
      </c>
      <c r="U72" s="187"/>
      <c r="V72" s="187" t="s">
        <v>256</v>
      </c>
      <c r="W72" s="187"/>
      <c r="X72" s="187"/>
      <c r="Y72" s="183" t="s">
        <v>70</v>
      </c>
    </row>
    <row r="73" spans="1:25" ht="15" customHeight="1">
      <c r="A73" s="3" t="s">
        <v>9</v>
      </c>
      <c r="B73" s="55"/>
      <c r="C73" s="21"/>
      <c r="D73" s="21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188"/>
      <c r="Q73" s="188">
        <v>41</v>
      </c>
      <c r="R73" s="189"/>
      <c r="S73" s="189">
        <v>144</v>
      </c>
      <c r="T73" s="191">
        <v>1</v>
      </c>
      <c r="U73" s="188"/>
      <c r="V73" s="188">
        <v>0</v>
      </c>
      <c r="W73" s="188" t="s">
        <v>255</v>
      </c>
      <c r="X73" s="188"/>
      <c r="Y73" s="2" t="s">
        <v>9</v>
      </c>
    </row>
    <row r="74" spans="1:25" ht="31.5" customHeight="1">
      <c r="A74" s="18"/>
      <c r="B74" s="48" t="s">
        <v>71</v>
      </c>
      <c r="C74" s="66"/>
      <c r="D74" s="66"/>
      <c r="E74" s="34" t="s">
        <v>35</v>
      </c>
      <c r="F74" s="67" t="s">
        <v>24</v>
      </c>
      <c r="G74" s="68">
        <v>4.2</v>
      </c>
      <c r="H74" s="68">
        <v>5.42</v>
      </c>
      <c r="I74" s="68">
        <v>5.33</v>
      </c>
      <c r="J74" s="69">
        <v>6.83</v>
      </c>
      <c r="K74" s="69">
        <v>19.77</v>
      </c>
      <c r="L74" s="69">
        <v>27.31</v>
      </c>
      <c r="M74" s="69">
        <v>141.69999999999999</v>
      </c>
      <c r="N74" s="69">
        <v>192.68</v>
      </c>
      <c r="O74" s="69"/>
      <c r="P74" s="178"/>
      <c r="Q74" s="188">
        <v>41</v>
      </c>
      <c r="R74" s="178"/>
      <c r="S74" s="189">
        <v>144</v>
      </c>
      <c r="T74" s="66"/>
      <c r="U74" s="178"/>
      <c r="V74" s="188">
        <v>0</v>
      </c>
      <c r="W74" s="178"/>
      <c r="X74" s="178"/>
      <c r="Y74" s="48" t="s">
        <v>71</v>
      </c>
    </row>
    <row r="75" spans="1:25" ht="15" customHeight="1">
      <c r="A75" s="6"/>
      <c r="B75" s="56" t="s">
        <v>14</v>
      </c>
      <c r="C75" s="66">
        <v>125</v>
      </c>
      <c r="D75" s="66">
        <v>150</v>
      </c>
      <c r="E75" s="112"/>
      <c r="F75" s="113"/>
      <c r="G75" s="70">
        <v>3.14</v>
      </c>
      <c r="H75" s="70">
        <v>3.77</v>
      </c>
      <c r="I75" s="70">
        <v>2.7</v>
      </c>
      <c r="J75" s="70">
        <v>3.25</v>
      </c>
      <c r="K75" s="71">
        <v>5.16</v>
      </c>
      <c r="L75" s="71">
        <v>6.02</v>
      </c>
      <c r="M75" s="71">
        <v>58.33</v>
      </c>
      <c r="N75" s="71">
        <v>70</v>
      </c>
      <c r="O75" s="71"/>
      <c r="P75" s="178">
        <f>SUM(C75*Q75)</f>
        <v>5125</v>
      </c>
      <c r="Q75" s="188">
        <v>41</v>
      </c>
      <c r="R75" s="178">
        <f>SUM(D75*S75)</f>
        <v>21600</v>
      </c>
      <c r="S75" s="189">
        <v>144</v>
      </c>
      <c r="T75" s="66">
        <v>150</v>
      </c>
      <c r="U75" s="178">
        <f>SUM(D75*V75)</f>
        <v>0</v>
      </c>
      <c r="V75" s="188">
        <v>0</v>
      </c>
      <c r="W75" s="178">
        <f t="shared" ref="W75:W137" si="17">SUM(P75+R75+T75+U75)</f>
        <v>26875</v>
      </c>
      <c r="X75" s="178"/>
      <c r="Y75" s="56" t="s">
        <v>14</v>
      </c>
    </row>
    <row r="76" spans="1:25" ht="15" customHeight="1">
      <c r="A76" s="18"/>
      <c r="B76" s="49" t="s">
        <v>72</v>
      </c>
      <c r="C76" s="66">
        <v>15</v>
      </c>
      <c r="D76" s="66">
        <v>23</v>
      </c>
      <c r="E76" s="112"/>
      <c r="F76" s="113"/>
      <c r="G76" s="70">
        <v>1.05</v>
      </c>
      <c r="H76" s="70">
        <v>1.64</v>
      </c>
      <c r="I76" s="70">
        <v>0.15</v>
      </c>
      <c r="J76" s="70">
        <v>0.28999999999999998</v>
      </c>
      <c r="K76" s="71">
        <v>11.59</v>
      </c>
      <c r="L76" s="71">
        <v>17.77</v>
      </c>
      <c r="M76" s="71">
        <v>48.32</v>
      </c>
      <c r="N76" s="71">
        <v>78.89</v>
      </c>
      <c r="O76" s="71"/>
      <c r="P76" s="178">
        <f>SUM(C76*Q76)</f>
        <v>615</v>
      </c>
      <c r="Q76" s="188">
        <v>41</v>
      </c>
      <c r="R76" s="178">
        <f>SUM(D76*S76)</f>
        <v>3312</v>
      </c>
      <c r="S76" s="189">
        <v>144</v>
      </c>
      <c r="T76" s="66">
        <v>23</v>
      </c>
      <c r="U76" s="178">
        <f>SUM(D76*V76)</f>
        <v>0</v>
      </c>
      <c r="V76" s="188">
        <v>0</v>
      </c>
      <c r="W76" s="178">
        <f t="shared" si="17"/>
        <v>3950</v>
      </c>
      <c r="X76" s="178"/>
      <c r="Y76" s="49" t="s">
        <v>72</v>
      </c>
    </row>
    <row r="77" spans="1:25" ht="15" customHeight="1">
      <c r="A77" s="15"/>
      <c r="B77" s="49" t="s">
        <v>26</v>
      </c>
      <c r="C77" s="66">
        <v>3</v>
      </c>
      <c r="D77" s="66">
        <v>3.5</v>
      </c>
      <c r="E77" s="112"/>
      <c r="F77" s="113"/>
      <c r="G77" s="70">
        <v>0</v>
      </c>
      <c r="H77" s="70">
        <v>0</v>
      </c>
      <c r="I77" s="70">
        <v>0</v>
      </c>
      <c r="J77" s="71">
        <v>0</v>
      </c>
      <c r="K77" s="71">
        <v>3</v>
      </c>
      <c r="L77" s="71">
        <v>3.5</v>
      </c>
      <c r="M77" s="71">
        <v>12</v>
      </c>
      <c r="N77" s="71">
        <v>14</v>
      </c>
      <c r="O77" s="71"/>
      <c r="P77" s="178">
        <f>SUM(C77*Q77)</f>
        <v>123</v>
      </c>
      <c r="Q77" s="188">
        <v>41</v>
      </c>
      <c r="R77" s="178">
        <f>SUM(D77*S77)</f>
        <v>504</v>
      </c>
      <c r="S77" s="189">
        <v>144</v>
      </c>
      <c r="T77" s="66">
        <v>3.5</v>
      </c>
      <c r="U77" s="178">
        <f>SUM(D77*V77)</f>
        <v>0</v>
      </c>
      <c r="V77" s="188">
        <v>0</v>
      </c>
      <c r="W77" s="178">
        <f t="shared" si="17"/>
        <v>630.5</v>
      </c>
      <c r="X77" s="178"/>
      <c r="Y77" s="49" t="s">
        <v>26</v>
      </c>
    </row>
    <row r="78" spans="1:25" ht="15" customHeight="1">
      <c r="A78" s="18"/>
      <c r="B78" s="49" t="s">
        <v>15</v>
      </c>
      <c r="C78" s="66">
        <v>3</v>
      </c>
      <c r="D78" s="66">
        <v>4</v>
      </c>
      <c r="E78" s="34"/>
      <c r="F78" s="67"/>
      <c r="G78" s="78">
        <v>0.01</v>
      </c>
      <c r="H78" s="70">
        <v>0.01</v>
      </c>
      <c r="I78" s="78">
        <v>2.48</v>
      </c>
      <c r="J78" s="70">
        <v>3.29</v>
      </c>
      <c r="K78" s="79">
        <v>0.02</v>
      </c>
      <c r="L78" s="71">
        <v>0.02</v>
      </c>
      <c r="M78" s="79">
        <v>22.4</v>
      </c>
      <c r="N78" s="71">
        <v>29.79</v>
      </c>
      <c r="O78" s="71"/>
      <c r="P78" s="178">
        <f>SUM(C78*Q78)</f>
        <v>123</v>
      </c>
      <c r="Q78" s="188">
        <v>41</v>
      </c>
      <c r="R78" s="178">
        <f>SUM(D78*S78)</f>
        <v>576</v>
      </c>
      <c r="S78" s="189">
        <v>144</v>
      </c>
      <c r="T78" s="66">
        <v>4</v>
      </c>
      <c r="U78" s="178">
        <f>SUM(D78*V78)</f>
        <v>0</v>
      </c>
      <c r="V78" s="188">
        <v>0</v>
      </c>
      <c r="W78" s="178">
        <f t="shared" si="17"/>
        <v>703</v>
      </c>
      <c r="X78" s="178"/>
      <c r="Y78" s="49" t="s">
        <v>15</v>
      </c>
    </row>
    <row r="79" spans="1:25" ht="15" customHeight="1">
      <c r="A79" s="18"/>
      <c r="B79" s="49" t="s">
        <v>28</v>
      </c>
      <c r="C79" s="66">
        <v>20</v>
      </c>
      <c r="D79" s="66">
        <v>25</v>
      </c>
      <c r="E79" s="34"/>
      <c r="F79" s="67"/>
      <c r="G79" s="70">
        <v>0</v>
      </c>
      <c r="H79" s="70">
        <v>0</v>
      </c>
      <c r="I79" s="70">
        <v>0</v>
      </c>
      <c r="J79" s="71">
        <v>0</v>
      </c>
      <c r="K79" s="71">
        <v>0</v>
      </c>
      <c r="L79" s="71">
        <v>0</v>
      </c>
      <c r="M79" s="71">
        <v>0</v>
      </c>
      <c r="N79" s="71">
        <v>0</v>
      </c>
      <c r="O79" s="71"/>
      <c r="P79" s="178"/>
      <c r="Q79" s="188">
        <v>41</v>
      </c>
      <c r="R79" s="178"/>
      <c r="S79" s="189">
        <v>144</v>
      </c>
      <c r="T79" s="66"/>
      <c r="U79" s="178"/>
      <c r="V79" s="188">
        <v>0</v>
      </c>
      <c r="W79" s="178"/>
      <c r="X79" s="178"/>
      <c r="Y79" s="49" t="s">
        <v>28</v>
      </c>
    </row>
    <row r="80" spans="1:25" ht="30.75" customHeight="1">
      <c r="A80" s="6"/>
      <c r="B80" s="48" t="s">
        <v>17</v>
      </c>
      <c r="C80" s="66"/>
      <c r="D80" s="66"/>
      <c r="E80" s="72" t="s">
        <v>18</v>
      </c>
      <c r="F80" s="72" t="s">
        <v>219</v>
      </c>
      <c r="G80" s="68">
        <v>1.54</v>
      </c>
      <c r="H80" s="68">
        <v>1.92</v>
      </c>
      <c r="I80" s="68">
        <v>4.29</v>
      </c>
      <c r="J80" s="69">
        <v>4.33</v>
      </c>
      <c r="K80" s="69">
        <v>9.84</v>
      </c>
      <c r="L80" s="69">
        <v>12.84</v>
      </c>
      <c r="M80" s="69">
        <v>84.4</v>
      </c>
      <c r="N80" s="69">
        <v>100.1</v>
      </c>
      <c r="O80" s="69"/>
      <c r="P80" s="178"/>
      <c r="Q80" s="188">
        <v>41</v>
      </c>
      <c r="R80" s="178"/>
      <c r="S80" s="189">
        <v>144</v>
      </c>
      <c r="T80" s="66"/>
      <c r="U80" s="178"/>
      <c r="V80" s="188">
        <v>0</v>
      </c>
      <c r="W80" s="178"/>
      <c r="X80" s="178"/>
      <c r="Y80" s="48" t="s">
        <v>17</v>
      </c>
    </row>
    <row r="81" spans="1:25" ht="15" customHeight="1">
      <c r="A81" s="7"/>
      <c r="B81" s="49" t="s">
        <v>19</v>
      </c>
      <c r="C81" s="66">
        <v>20</v>
      </c>
      <c r="D81" s="66">
        <v>25</v>
      </c>
      <c r="E81" s="112"/>
      <c r="F81" s="113"/>
      <c r="G81" s="70">
        <v>1.52</v>
      </c>
      <c r="H81" s="70">
        <v>1.9</v>
      </c>
      <c r="I81" s="70">
        <v>0.16</v>
      </c>
      <c r="J81" s="71">
        <v>0.2</v>
      </c>
      <c r="K81" s="71">
        <v>9.8000000000000007</v>
      </c>
      <c r="L81" s="71">
        <v>12.8</v>
      </c>
      <c r="M81" s="71">
        <v>47</v>
      </c>
      <c r="N81" s="71">
        <v>62.7</v>
      </c>
      <c r="O81" s="71"/>
      <c r="P81" s="178">
        <f>SUM(C81*Q81)</f>
        <v>820</v>
      </c>
      <c r="Q81" s="188">
        <v>41</v>
      </c>
      <c r="R81" s="178">
        <f>SUM(D81*S81)</f>
        <v>3600</v>
      </c>
      <c r="S81" s="189">
        <v>144</v>
      </c>
      <c r="T81" s="66">
        <v>25</v>
      </c>
      <c r="U81" s="178">
        <f>SUM(D81*V81)</f>
        <v>0</v>
      </c>
      <c r="V81" s="188">
        <v>0</v>
      </c>
      <c r="W81" s="178">
        <f t="shared" si="17"/>
        <v>4445</v>
      </c>
      <c r="X81" s="178"/>
      <c r="Y81" s="49" t="s">
        <v>19</v>
      </c>
    </row>
    <row r="82" spans="1:25" ht="15" customHeight="1">
      <c r="A82" s="18"/>
      <c r="B82" s="49" t="s">
        <v>15</v>
      </c>
      <c r="C82" s="66">
        <v>5</v>
      </c>
      <c r="D82" s="66">
        <v>5</v>
      </c>
      <c r="E82" s="112"/>
      <c r="F82" s="113"/>
      <c r="G82" s="70">
        <v>0.02</v>
      </c>
      <c r="H82" s="70">
        <v>0.02</v>
      </c>
      <c r="I82" s="70">
        <v>4.13</v>
      </c>
      <c r="J82" s="70">
        <v>4.13</v>
      </c>
      <c r="K82" s="71">
        <v>0.04</v>
      </c>
      <c r="L82" s="71">
        <v>0.04</v>
      </c>
      <c r="M82" s="71">
        <v>37.4</v>
      </c>
      <c r="N82" s="71">
        <v>37.4</v>
      </c>
      <c r="O82" s="71"/>
      <c r="P82" s="178">
        <f>SUM(C82*Q82)</f>
        <v>205</v>
      </c>
      <c r="Q82" s="188">
        <v>41</v>
      </c>
      <c r="R82" s="178">
        <f>SUM(D82*S82)</f>
        <v>720</v>
      </c>
      <c r="S82" s="189">
        <v>144</v>
      </c>
      <c r="T82" s="66">
        <v>5</v>
      </c>
      <c r="U82" s="178">
        <f>SUM(D82*V82)</f>
        <v>0</v>
      </c>
      <c r="V82" s="188">
        <v>0</v>
      </c>
      <c r="W82" s="178">
        <f t="shared" si="17"/>
        <v>930</v>
      </c>
      <c r="X82" s="178"/>
      <c r="Y82" s="49" t="s">
        <v>15</v>
      </c>
    </row>
    <row r="83" spans="1:25" ht="15" customHeight="1">
      <c r="A83" s="9"/>
      <c r="B83" s="48" t="s">
        <v>73</v>
      </c>
      <c r="C83" s="66"/>
      <c r="D83" s="66"/>
      <c r="E83" s="34" t="s">
        <v>24</v>
      </c>
      <c r="F83" s="67" t="s">
        <v>220</v>
      </c>
      <c r="G83" s="68">
        <v>4.46</v>
      </c>
      <c r="H83" s="68">
        <v>4.8</v>
      </c>
      <c r="I83" s="68">
        <v>4.22</v>
      </c>
      <c r="J83" s="69">
        <v>4.54</v>
      </c>
      <c r="K83" s="69">
        <v>10.78</v>
      </c>
      <c r="L83" s="69">
        <v>12.52</v>
      </c>
      <c r="M83" s="69">
        <v>92.71</v>
      </c>
      <c r="N83" s="69">
        <v>104.15</v>
      </c>
      <c r="O83" s="69"/>
      <c r="P83" s="178"/>
      <c r="Q83" s="188">
        <v>41</v>
      </c>
      <c r="R83" s="178"/>
      <c r="S83" s="189">
        <v>144</v>
      </c>
      <c r="T83" s="66"/>
      <c r="U83" s="178"/>
      <c r="V83" s="188">
        <v>0</v>
      </c>
      <c r="W83" s="178"/>
      <c r="X83" s="178"/>
      <c r="Y83" s="48" t="s">
        <v>73</v>
      </c>
    </row>
    <row r="84" spans="1:25" ht="15" customHeight="1">
      <c r="A84" s="9"/>
      <c r="B84" s="49" t="s">
        <v>74</v>
      </c>
      <c r="C84" s="66">
        <v>1</v>
      </c>
      <c r="D84" s="66">
        <v>1.1499999999999999</v>
      </c>
      <c r="E84" s="72"/>
      <c r="F84" s="67"/>
      <c r="G84" s="70">
        <v>0.95</v>
      </c>
      <c r="H84" s="70">
        <v>1.03</v>
      </c>
      <c r="I84" s="70">
        <v>1.19</v>
      </c>
      <c r="J84" s="70">
        <v>1.29</v>
      </c>
      <c r="K84" s="71">
        <v>0</v>
      </c>
      <c r="L84" s="71">
        <v>0</v>
      </c>
      <c r="M84" s="71">
        <v>7.38</v>
      </c>
      <c r="N84" s="71">
        <v>8.15</v>
      </c>
      <c r="O84" s="71"/>
      <c r="P84" s="178">
        <f>SUM(C84*Q84)</f>
        <v>41</v>
      </c>
      <c r="Q84" s="188">
        <v>41</v>
      </c>
      <c r="R84" s="178">
        <f>SUM(D84*S84)</f>
        <v>165.6</v>
      </c>
      <c r="S84" s="189">
        <v>144</v>
      </c>
      <c r="T84" s="66">
        <v>1.1499999999999999</v>
      </c>
      <c r="U84" s="178">
        <f>SUM(D84*V84)</f>
        <v>0</v>
      </c>
      <c r="V84" s="188">
        <v>0</v>
      </c>
      <c r="W84" s="178">
        <f t="shared" si="17"/>
        <v>207.75</v>
      </c>
      <c r="X84" s="178"/>
      <c r="Y84" s="49" t="s">
        <v>74</v>
      </c>
    </row>
    <row r="85" spans="1:25" ht="15" customHeight="1">
      <c r="A85" s="9"/>
      <c r="B85" s="49" t="s">
        <v>14</v>
      </c>
      <c r="C85" s="66">
        <v>140</v>
      </c>
      <c r="D85" s="66">
        <v>150</v>
      </c>
      <c r="E85" s="34"/>
      <c r="F85" s="67"/>
      <c r="G85" s="70">
        <v>3.51</v>
      </c>
      <c r="H85" s="70">
        <v>3.77</v>
      </c>
      <c r="I85" s="70">
        <v>3.03</v>
      </c>
      <c r="J85" s="70">
        <v>3.25</v>
      </c>
      <c r="K85" s="71">
        <v>5.78</v>
      </c>
      <c r="L85" s="71">
        <v>6.02</v>
      </c>
      <c r="M85" s="71">
        <v>65.33</v>
      </c>
      <c r="N85" s="71">
        <v>70</v>
      </c>
      <c r="O85" s="71"/>
      <c r="P85" s="178">
        <f>SUM(C85*Q85)</f>
        <v>5740</v>
      </c>
      <c r="Q85" s="188">
        <v>41</v>
      </c>
      <c r="R85" s="178">
        <f>SUM(D85*S85)</f>
        <v>21600</v>
      </c>
      <c r="S85" s="189">
        <v>144</v>
      </c>
      <c r="T85" s="66">
        <v>150</v>
      </c>
      <c r="U85" s="178">
        <f>SUM(D85*V85)</f>
        <v>0</v>
      </c>
      <c r="V85" s="188">
        <v>0</v>
      </c>
      <c r="W85" s="178">
        <f t="shared" si="17"/>
        <v>27490</v>
      </c>
      <c r="X85" s="178"/>
      <c r="Y85" s="49" t="s">
        <v>14</v>
      </c>
    </row>
    <row r="86" spans="1:25" ht="15" customHeight="1">
      <c r="A86" s="9"/>
      <c r="B86" s="49" t="s">
        <v>26</v>
      </c>
      <c r="C86" s="66">
        <v>5</v>
      </c>
      <c r="D86" s="66">
        <v>6.5</v>
      </c>
      <c r="E86" s="34"/>
      <c r="F86" s="67"/>
      <c r="G86" s="70">
        <v>0</v>
      </c>
      <c r="H86" s="70">
        <v>0</v>
      </c>
      <c r="I86" s="70">
        <v>0</v>
      </c>
      <c r="J86" s="71">
        <v>0</v>
      </c>
      <c r="K86" s="71">
        <v>5</v>
      </c>
      <c r="L86" s="71">
        <v>6.5</v>
      </c>
      <c r="M86" s="71">
        <v>20</v>
      </c>
      <c r="N86" s="71">
        <v>26</v>
      </c>
      <c r="O86" s="71"/>
      <c r="P86" s="178">
        <f>SUM(C86*Q86)</f>
        <v>205</v>
      </c>
      <c r="Q86" s="188">
        <v>41</v>
      </c>
      <c r="R86" s="178">
        <f>SUM(D86*S86)</f>
        <v>936</v>
      </c>
      <c r="S86" s="189">
        <v>144</v>
      </c>
      <c r="T86" s="66">
        <v>6.5</v>
      </c>
      <c r="U86" s="178">
        <f>SUM(D86*V86)</f>
        <v>0</v>
      </c>
      <c r="V86" s="188">
        <v>0</v>
      </c>
      <c r="W86" s="178">
        <f t="shared" si="17"/>
        <v>1147.5</v>
      </c>
      <c r="X86" s="178"/>
      <c r="Y86" s="49" t="s">
        <v>26</v>
      </c>
    </row>
    <row r="87" spans="1:25" ht="15" customHeight="1">
      <c r="A87" s="9"/>
      <c r="B87" s="49" t="s">
        <v>28</v>
      </c>
      <c r="C87" s="66">
        <v>35</v>
      </c>
      <c r="D87" s="66">
        <v>50</v>
      </c>
      <c r="E87" s="34"/>
      <c r="F87" s="67"/>
      <c r="G87" s="70">
        <v>0</v>
      </c>
      <c r="H87" s="70">
        <v>0</v>
      </c>
      <c r="I87" s="70">
        <v>0</v>
      </c>
      <c r="J87" s="71">
        <v>0</v>
      </c>
      <c r="K87" s="71">
        <v>0</v>
      </c>
      <c r="L87" s="71">
        <v>0</v>
      </c>
      <c r="M87" s="71">
        <v>0</v>
      </c>
      <c r="N87" s="71">
        <v>0</v>
      </c>
      <c r="O87" s="71"/>
      <c r="P87" s="178"/>
      <c r="Q87" s="188">
        <v>41</v>
      </c>
      <c r="R87" s="178"/>
      <c r="S87" s="189">
        <v>144</v>
      </c>
      <c r="T87" s="66"/>
      <c r="U87" s="178"/>
      <c r="V87" s="188">
        <v>0</v>
      </c>
      <c r="W87" s="178"/>
      <c r="X87" s="178"/>
      <c r="Y87" s="49" t="s">
        <v>28</v>
      </c>
    </row>
    <row r="88" spans="1:25" ht="15" customHeight="1">
      <c r="A88" s="15" t="s">
        <v>29</v>
      </c>
      <c r="B88" s="57"/>
      <c r="C88" s="106"/>
      <c r="D88" s="106"/>
      <c r="E88" s="114"/>
      <c r="F88" s="113"/>
      <c r="G88" s="70"/>
      <c r="H88" s="70"/>
      <c r="I88" s="70"/>
      <c r="J88" s="71"/>
      <c r="K88" s="71"/>
      <c r="L88" s="71"/>
      <c r="M88" s="71"/>
      <c r="N88" s="71"/>
      <c r="O88" s="71"/>
      <c r="P88" s="178"/>
      <c r="Q88" s="188">
        <v>41</v>
      </c>
      <c r="R88" s="178"/>
      <c r="S88" s="189">
        <v>144</v>
      </c>
      <c r="T88" s="106"/>
      <c r="U88" s="178"/>
      <c r="V88" s="188">
        <v>0</v>
      </c>
      <c r="W88" s="178"/>
      <c r="X88" s="178"/>
      <c r="Y88" s="57"/>
    </row>
    <row r="89" spans="1:25" ht="15" customHeight="1">
      <c r="A89" s="9"/>
      <c r="B89" s="48" t="s">
        <v>21</v>
      </c>
      <c r="C89" s="66">
        <v>95</v>
      </c>
      <c r="D89" s="66">
        <v>100</v>
      </c>
      <c r="E89" s="72" t="s">
        <v>75</v>
      </c>
      <c r="F89" s="67" t="s">
        <v>224</v>
      </c>
      <c r="G89" s="68">
        <v>0.38</v>
      </c>
      <c r="H89" s="68">
        <v>0.4</v>
      </c>
      <c r="I89" s="68">
        <v>0.38</v>
      </c>
      <c r="J89" s="69">
        <v>0.4</v>
      </c>
      <c r="K89" s="69">
        <v>9.31</v>
      </c>
      <c r="L89" s="69">
        <v>9.8000000000000007</v>
      </c>
      <c r="M89" s="69">
        <v>44.7</v>
      </c>
      <c r="N89" s="69">
        <v>47</v>
      </c>
      <c r="O89" s="69"/>
      <c r="P89" s="178">
        <f>SUM(C89*Q89)</f>
        <v>3895</v>
      </c>
      <c r="Q89" s="188">
        <v>41</v>
      </c>
      <c r="R89" s="178">
        <f>SUM(D89*S89)</f>
        <v>14400</v>
      </c>
      <c r="S89" s="189">
        <v>144</v>
      </c>
      <c r="T89" s="66">
        <v>100</v>
      </c>
      <c r="U89" s="178">
        <f>SUM(D89*V89)</f>
        <v>0</v>
      </c>
      <c r="V89" s="188">
        <v>0</v>
      </c>
      <c r="W89" s="178">
        <f t="shared" si="17"/>
        <v>18395</v>
      </c>
      <c r="X89" s="178"/>
      <c r="Y89" s="48" t="s">
        <v>21</v>
      </c>
    </row>
    <row r="90" spans="1:25" ht="15" customHeight="1">
      <c r="A90" s="11" t="s">
        <v>32</v>
      </c>
      <c r="B90" s="53"/>
      <c r="C90" s="110"/>
      <c r="D90" s="110"/>
      <c r="E90" s="81"/>
      <c r="F90" s="82"/>
      <c r="G90" s="83">
        <f t="shared" ref="G90:N90" si="18">G74+G80+G83+G89</f>
        <v>10.58</v>
      </c>
      <c r="H90" s="83">
        <f t="shared" si="18"/>
        <v>12.540000000000001</v>
      </c>
      <c r="I90" s="83">
        <f t="shared" si="18"/>
        <v>14.22</v>
      </c>
      <c r="J90" s="83">
        <f t="shared" si="18"/>
        <v>16.099999999999998</v>
      </c>
      <c r="K90" s="83">
        <f t="shared" si="18"/>
        <v>49.7</v>
      </c>
      <c r="L90" s="83">
        <f t="shared" si="18"/>
        <v>62.47</v>
      </c>
      <c r="M90" s="83">
        <f t="shared" si="18"/>
        <v>363.51</v>
      </c>
      <c r="N90" s="83">
        <f t="shared" si="18"/>
        <v>443.92999999999995</v>
      </c>
      <c r="O90" s="83"/>
      <c r="P90" s="188"/>
      <c r="Q90" s="188">
        <v>41</v>
      </c>
      <c r="R90" s="188"/>
      <c r="S90" s="189">
        <v>144</v>
      </c>
      <c r="T90" s="190"/>
      <c r="U90" s="188"/>
      <c r="V90" s="188">
        <v>0</v>
      </c>
      <c r="W90" s="188"/>
      <c r="X90" s="188"/>
      <c r="Y90" s="53"/>
    </row>
    <row r="91" spans="1:25" ht="15" customHeight="1">
      <c r="A91" s="12" t="s">
        <v>33</v>
      </c>
      <c r="B91" s="53"/>
      <c r="C91" s="80"/>
      <c r="D91" s="80"/>
      <c r="E91" s="115"/>
      <c r="F91" s="85"/>
      <c r="G91" s="116"/>
      <c r="H91" s="116"/>
      <c r="I91" s="116"/>
      <c r="J91" s="86"/>
      <c r="K91" s="117"/>
      <c r="L91" s="86"/>
      <c r="M91" s="86"/>
      <c r="N91" s="86"/>
      <c r="O91" s="86"/>
      <c r="P91" s="188"/>
      <c r="Q91" s="188">
        <v>41</v>
      </c>
      <c r="R91" s="188"/>
      <c r="S91" s="189">
        <v>144</v>
      </c>
      <c r="T91" s="190"/>
      <c r="U91" s="188"/>
      <c r="V91" s="188">
        <v>0</v>
      </c>
      <c r="W91" s="188"/>
      <c r="X91" s="188"/>
      <c r="Y91" s="12" t="s">
        <v>33</v>
      </c>
    </row>
    <row r="92" spans="1:25" ht="30.75" customHeight="1">
      <c r="A92" s="9"/>
      <c r="B92" s="48" t="s">
        <v>76</v>
      </c>
      <c r="C92" s="66"/>
      <c r="D92" s="66"/>
      <c r="E92" s="118" t="s">
        <v>35</v>
      </c>
      <c r="F92" s="119" t="s">
        <v>24</v>
      </c>
      <c r="G92" s="68">
        <v>7.43</v>
      </c>
      <c r="H92" s="68">
        <v>9.24</v>
      </c>
      <c r="I92" s="68">
        <v>6.99</v>
      </c>
      <c r="J92" s="69">
        <v>8.0399999999999991</v>
      </c>
      <c r="K92" s="69">
        <v>5.93</v>
      </c>
      <c r="L92" s="69">
        <v>7.49</v>
      </c>
      <c r="M92" s="69">
        <v>116.13</v>
      </c>
      <c r="N92" s="69">
        <v>139.61000000000001</v>
      </c>
      <c r="O92" s="69"/>
      <c r="P92" s="178"/>
      <c r="Q92" s="188">
        <v>41</v>
      </c>
      <c r="R92" s="178"/>
      <c r="S92" s="189">
        <v>144</v>
      </c>
      <c r="T92" s="66"/>
      <c r="U92" s="178"/>
      <c r="V92" s="188">
        <v>0</v>
      </c>
      <c r="W92" s="178"/>
      <c r="X92" s="178"/>
      <c r="Y92" s="48" t="s">
        <v>76</v>
      </c>
    </row>
    <row r="93" spans="1:25" ht="15" customHeight="1">
      <c r="A93" s="9"/>
      <c r="B93" s="49" t="s">
        <v>36</v>
      </c>
      <c r="C93" s="66">
        <v>43</v>
      </c>
      <c r="D93" s="66">
        <v>51</v>
      </c>
      <c r="E93" s="120"/>
      <c r="F93" s="121"/>
      <c r="G93" s="70">
        <v>6.9</v>
      </c>
      <c r="H93" s="70">
        <v>8.61</v>
      </c>
      <c r="I93" s="70">
        <v>3.89</v>
      </c>
      <c r="J93" s="70">
        <v>4.93</v>
      </c>
      <c r="K93" s="71">
        <v>0</v>
      </c>
      <c r="L93" s="71">
        <v>0</v>
      </c>
      <c r="M93" s="71">
        <v>62.38</v>
      </c>
      <c r="N93" s="71">
        <v>82.9</v>
      </c>
      <c r="O93" s="71"/>
      <c r="P93" s="178">
        <f>SUM(C93*Q93)</f>
        <v>1763</v>
      </c>
      <c r="Q93" s="188">
        <v>41</v>
      </c>
      <c r="R93" s="178">
        <f>SUM(D93*S93)</f>
        <v>7344</v>
      </c>
      <c r="S93" s="189">
        <v>144</v>
      </c>
      <c r="T93" s="66">
        <v>35</v>
      </c>
      <c r="U93" s="178">
        <f>SUM(D93*V93)</f>
        <v>0</v>
      </c>
      <c r="V93" s="188">
        <v>0</v>
      </c>
      <c r="W93" s="178">
        <f t="shared" si="17"/>
        <v>9142</v>
      </c>
      <c r="X93" s="178"/>
      <c r="Y93" s="49" t="s">
        <v>36</v>
      </c>
    </row>
    <row r="94" spans="1:25" ht="15" customHeight="1">
      <c r="A94" s="6"/>
      <c r="B94" s="49" t="s">
        <v>37</v>
      </c>
      <c r="C94" s="66">
        <v>56</v>
      </c>
      <c r="D94" s="66">
        <v>65</v>
      </c>
      <c r="E94" s="120"/>
      <c r="F94" s="121"/>
      <c r="G94" s="70">
        <v>0.37</v>
      </c>
      <c r="H94" s="70">
        <v>0.42</v>
      </c>
      <c r="I94" s="70">
        <v>0.1</v>
      </c>
      <c r="J94" s="71">
        <v>0.11</v>
      </c>
      <c r="K94" s="71">
        <v>4.96</v>
      </c>
      <c r="L94" s="71">
        <v>6.29</v>
      </c>
      <c r="M94" s="71">
        <v>22.29</v>
      </c>
      <c r="N94" s="71">
        <v>23.85</v>
      </c>
      <c r="O94" s="71"/>
      <c r="P94" s="178">
        <f>SUM(C94*Q94)</f>
        <v>2296</v>
      </c>
      <c r="Q94" s="188">
        <v>41</v>
      </c>
      <c r="R94" s="178">
        <f>SUM(D94*S94)</f>
        <v>9360</v>
      </c>
      <c r="S94" s="189">
        <v>144</v>
      </c>
      <c r="T94" s="66">
        <v>65</v>
      </c>
      <c r="U94" s="178">
        <f>SUM(D94*V94)</f>
        <v>0</v>
      </c>
      <c r="V94" s="188">
        <v>0</v>
      </c>
      <c r="W94" s="178">
        <f t="shared" si="17"/>
        <v>11721</v>
      </c>
      <c r="X94" s="178"/>
      <c r="Y94" s="49" t="s">
        <v>37</v>
      </c>
    </row>
    <row r="95" spans="1:25" ht="15" customHeight="1">
      <c r="A95" s="9"/>
      <c r="B95" s="49" t="s">
        <v>39</v>
      </c>
      <c r="C95" s="73" t="s">
        <v>40</v>
      </c>
      <c r="D95" s="66">
        <v>12</v>
      </c>
      <c r="E95" s="122"/>
      <c r="F95" s="121"/>
      <c r="G95" s="70">
        <v>0.06</v>
      </c>
      <c r="H95" s="70">
        <v>0.09</v>
      </c>
      <c r="I95" s="70">
        <v>0</v>
      </c>
      <c r="J95" s="71">
        <v>0</v>
      </c>
      <c r="K95" s="71">
        <v>0.38</v>
      </c>
      <c r="L95" s="71">
        <v>0.5</v>
      </c>
      <c r="M95" s="71">
        <v>1.79</v>
      </c>
      <c r="N95" s="71">
        <v>2.84</v>
      </c>
      <c r="O95" s="71"/>
      <c r="P95" s="178">
        <f>SUM(C95*Q95)</f>
        <v>410</v>
      </c>
      <c r="Q95" s="188">
        <v>41</v>
      </c>
      <c r="R95" s="178">
        <f>SUM(D95*S95)</f>
        <v>1728</v>
      </c>
      <c r="S95" s="189">
        <v>144</v>
      </c>
      <c r="T95" s="66">
        <v>12</v>
      </c>
      <c r="U95" s="178">
        <f>SUM(D95*V95)</f>
        <v>0</v>
      </c>
      <c r="V95" s="188">
        <v>0</v>
      </c>
      <c r="W95" s="178">
        <f t="shared" si="17"/>
        <v>2150</v>
      </c>
      <c r="X95" s="178"/>
      <c r="Y95" s="49" t="s">
        <v>39</v>
      </c>
    </row>
    <row r="96" spans="1:25" ht="15" customHeight="1">
      <c r="A96" s="9"/>
      <c r="B96" s="49" t="s">
        <v>41</v>
      </c>
      <c r="C96" s="73" t="s">
        <v>40</v>
      </c>
      <c r="D96" s="66">
        <v>12</v>
      </c>
      <c r="E96" s="123"/>
      <c r="F96" s="113"/>
      <c r="G96" s="70">
        <v>0.1</v>
      </c>
      <c r="H96" s="70">
        <v>0.12</v>
      </c>
      <c r="I96" s="70">
        <v>0</v>
      </c>
      <c r="J96" s="71">
        <v>0</v>
      </c>
      <c r="K96" s="71">
        <v>0.59</v>
      </c>
      <c r="L96" s="71">
        <v>0.7</v>
      </c>
      <c r="M96" s="71">
        <v>2.67</v>
      </c>
      <c r="N96" s="71">
        <v>3.02</v>
      </c>
      <c r="O96" s="71"/>
      <c r="P96" s="178">
        <f>SUM(C96*Q96)</f>
        <v>410</v>
      </c>
      <c r="Q96" s="188">
        <v>41</v>
      </c>
      <c r="R96" s="178">
        <f>SUM(D96*S96)</f>
        <v>1728</v>
      </c>
      <c r="S96" s="189">
        <v>144</v>
      </c>
      <c r="T96" s="66">
        <v>12</v>
      </c>
      <c r="U96" s="178">
        <f>SUM(D96*V96)</f>
        <v>0</v>
      </c>
      <c r="V96" s="188">
        <v>0</v>
      </c>
      <c r="W96" s="178">
        <f t="shared" si="17"/>
        <v>2150</v>
      </c>
      <c r="X96" s="178"/>
      <c r="Y96" s="49" t="s">
        <v>41</v>
      </c>
    </row>
    <row r="97" spans="1:25" ht="15" customHeight="1">
      <c r="A97" s="9"/>
      <c r="B97" s="49" t="s">
        <v>43</v>
      </c>
      <c r="C97" s="66">
        <v>3</v>
      </c>
      <c r="D97" s="66">
        <v>3</v>
      </c>
      <c r="E97" s="112"/>
      <c r="F97" s="113"/>
      <c r="G97" s="70">
        <v>0</v>
      </c>
      <c r="H97" s="70">
        <v>0</v>
      </c>
      <c r="I97" s="70">
        <v>3</v>
      </c>
      <c r="J97" s="71">
        <v>3</v>
      </c>
      <c r="K97" s="71">
        <v>0</v>
      </c>
      <c r="L97" s="71">
        <v>0</v>
      </c>
      <c r="M97" s="71">
        <v>27</v>
      </c>
      <c r="N97" s="71">
        <v>27</v>
      </c>
      <c r="O97" s="71"/>
      <c r="P97" s="178">
        <f>SUM(C97*Q97)</f>
        <v>123</v>
      </c>
      <c r="Q97" s="188">
        <v>41</v>
      </c>
      <c r="R97" s="178">
        <f>SUM(D97*S97)</f>
        <v>432</v>
      </c>
      <c r="S97" s="189">
        <v>144</v>
      </c>
      <c r="T97" s="66">
        <v>3</v>
      </c>
      <c r="U97" s="178">
        <f>SUM(D97*V97)</f>
        <v>0</v>
      </c>
      <c r="V97" s="188">
        <v>0</v>
      </c>
      <c r="W97" s="178">
        <f t="shared" si="17"/>
        <v>558</v>
      </c>
      <c r="X97" s="178"/>
      <c r="Y97" s="49" t="s">
        <v>43</v>
      </c>
    </row>
    <row r="98" spans="1:25" ht="15" customHeight="1">
      <c r="A98" s="9"/>
      <c r="B98" s="49" t="s">
        <v>77</v>
      </c>
      <c r="C98" s="66">
        <v>110</v>
      </c>
      <c r="D98" s="66">
        <v>130</v>
      </c>
      <c r="E98" s="112"/>
      <c r="F98" s="113"/>
      <c r="G98" s="70">
        <v>0</v>
      </c>
      <c r="H98" s="70">
        <v>0</v>
      </c>
      <c r="I98" s="70">
        <v>0</v>
      </c>
      <c r="J98" s="71">
        <v>0</v>
      </c>
      <c r="K98" s="71">
        <v>0</v>
      </c>
      <c r="L98" s="71">
        <v>0</v>
      </c>
      <c r="M98" s="71">
        <v>0</v>
      </c>
      <c r="N98" s="71">
        <v>0</v>
      </c>
      <c r="O98" s="71"/>
      <c r="P98" s="178"/>
      <c r="Q98" s="188">
        <v>41</v>
      </c>
      <c r="R98" s="178"/>
      <c r="S98" s="189">
        <v>144</v>
      </c>
      <c r="T98" s="66"/>
      <c r="U98" s="178"/>
      <c r="V98" s="188">
        <v>0</v>
      </c>
      <c r="W98" s="178"/>
      <c r="X98" s="178"/>
      <c r="Y98" s="49" t="s">
        <v>77</v>
      </c>
    </row>
    <row r="99" spans="1:25" ht="30.75" customHeight="1">
      <c r="A99" s="9"/>
      <c r="B99" s="48" t="s">
        <v>78</v>
      </c>
      <c r="C99" s="66"/>
      <c r="D99" s="66"/>
      <c r="E99" s="87" t="s">
        <v>47</v>
      </c>
      <c r="F99" s="124" t="s">
        <v>233</v>
      </c>
      <c r="G99" s="68">
        <v>8.93</v>
      </c>
      <c r="H99" s="68">
        <v>11.38</v>
      </c>
      <c r="I99" s="68">
        <v>4.49</v>
      </c>
      <c r="J99" s="69">
        <v>5.58</v>
      </c>
      <c r="K99" s="69">
        <v>3.33</v>
      </c>
      <c r="L99" s="69">
        <v>3.95</v>
      </c>
      <c r="M99" s="69">
        <v>89.72</v>
      </c>
      <c r="N99" s="69">
        <v>117.33</v>
      </c>
      <c r="O99" s="69"/>
      <c r="P99" s="178"/>
      <c r="Q99" s="188">
        <v>41</v>
      </c>
      <c r="R99" s="178"/>
      <c r="S99" s="189">
        <v>144</v>
      </c>
      <c r="T99" s="66"/>
      <c r="U99" s="178"/>
      <c r="V99" s="188">
        <v>0</v>
      </c>
      <c r="W99" s="178"/>
      <c r="X99" s="178"/>
      <c r="Y99" s="48" t="s">
        <v>78</v>
      </c>
    </row>
    <row r="100" spans="1:25" ht="15" customHeight="1">
      <c r="A100" s="9"/>
      <c r="B100" s="49" t="s">
        <v>79</v>
      </c>
      <c r="C100" s="66">
        <v>160</v>
      </c>
      <c r="D100" s="66">
        <v>186</v>
      </c>
      <c r="E100" s="34"/>
      <c r="F100" s="67"/>
      <c r="G100" s="70">
        <v>8.42</v>
      </c>
      <c r="H100" s="70">
        <v>10.77</v>
      </c>
      <c r="I100" s="70">
        <v>0.47</v>
      </c>
      <c r="J100" s="70">
        <v>0.54</v>
      </c>
      <c r="K100" s="71">
        <v>0</v>
      </c>
      <c r="L100" s="71">
        <v>0</v>
      </c>
      <c r="M100" s="71">
        <v>38.520000000000003</v>
      </c>
      <c r="N100" s="71">
        <v>44.29</v>
      </c>
      <c r="O100" s="71"/>
      <c r="P100" s="178">
        <f>SUM(C100*Q100)</f>
        <v>6560</v>
      </c>
      <c r="Q100" s="188">
        <v>41</v>
      </c>
      <c r="R100" s="178">
        <f>SUM(D100*S100)</f>
        <v>26784</v>
      </c>
      <c r="S100" s="189">
        <v>144</v>
      </c>
      <c r="T100" s="66">
        <v>120</v>
      </c>
      <c r="U100" s="178">
        <f>SUM(D100*V100)</f>
        <v>0</v>
      </c>
      <c r="V100" s="188">
        <v>0</v>
      </c>
      <c r="W100" s="178">
        <f t="shared" si="17"/>
        <v>33464</v>
      </c>
      <c r="X100" s="178"/>
      <c r="Y100" s="49" t="s">
        <v>79</v>
      </c>
    </row>
    <row r="101" spans="1:25" ht="15" customHeight="1">
      <c r="A101" s="9"/>
      <c r="B101" s="49" t="s">
        <v>39</v>
      </c>
      <c r="C101" s="66">
        <v>30</v>
      </c>
      <c r="D101" s="66">
        <v>32</v>
      </c>
      <c r="E101" s="34"/>
      <c r="F101" s="67"/>
      <c r="G101" s="70">
        <v>0.22</v>
      </c>
      <c r="H101" s="70">
        <v>0.23</v>
      </c>
      <c r="I101" s="70">
        <v>0.02</v>
      </c>
      <c r="J101" s="70">
        <v>0.02</v>
      </c>
      <c r="K101" s="71">
        <v>1.87</v>
      </c>
      <c r="L101" s="71">
        <v>1.98</v>
      </c>
      <c r="M101" s="71">
        <v>8.5399999999999991</v>
      </c>
      <c r="N101" s="71">
        <v>9.3000000000000007</v>
      </c>
      <c r="O101" s="71"/>
      <c r="P101" s="178">
        <f>SUM(C101*Q101)</f>
        <v>1230</v>
      </c>
      <c r="Q101" s="188">
        <v>41</v>
      </c>
      <c r="R101" s="178">
        <f>SUM(D101*S101)</f>
        <v>4608</v>
      </c>
      <c r="S101" s="189">
        <v>144</v>
      </c>
      <c r="T101" s="66">
        <v>32</v>
      </c>
      <c r="U101" s="178">
        <f>SUM(D101*V101)</f>
        <v>0</v>
      </c>
      <c r="V101" s="188">
        <v>0</v>
      </c>
      <c r="W101" s="178">
        <f t="shared" si="17"/>
        <v>5870</v>
      </c>
      <c r="X101" s="178"/>
      <c r="Y101" s="49" t="s">
        <v>39</v>
      </c>
    </row>
    <row r="102" spans="1:25" ht="15" customHeight="1">
      <c r="A102" s="9"/>
      <c r="B102" s="49" t="s">
        <v>41</v>
      </c>
      <c r="C102" s="66">
        <v>10</v>
      </c>
      <c r="D102" s="66">
        <v>12</v>
      </c>
      <c r="E102" s="34"/>
      <c r="F102" s="67"/>
      <c r="G102" s="70">
        <v>0.05</v>
      </c>
      <c r="H102" s="70">
        <v>0.05</v>
      </c>
      <c r="I102" s="70">
        <v>0</v>
      </c>
      <c r="J102" s="70">
        <v>0</v>
      </c>
      <c r="K102" s="71">
        <v>0.37</v>
      </c>
      <c r="L102" s="71">
        <v>0.45</v>
      </c>
      <c r="M102" s="71">
        <v>1.34</v>
      </c>
      <c r="N102" s="71">
        <v>2</v>
      </c>
      <c r="O102" s="71"/>
      <c r="P102" s="178">
        <f>SUM(C102*Q102)</f>
        <v>410</v>
      </c>
      <c r="Q102" s="188">
        <v>41</v>
      </c>
      <c r="R102" s="178">
        <f>SUM(D102*S102)</f>
        <v>1728</v>
      </c>
      <c r="S102" s="189">
        <v>144</v>
      </c>
      <c r="T102" s="66">
        <v>12</v>
      </c>
      <c r="U102" s="178">
        <f>SUM(D102*V102)</f>
        <v>0</v>
      </c>
      <c r="V102" s="188">
        <v>0</v>
      </c>
      <c r="W102" s="178">
        <f t="shared" si="17"/>
        <v>2150</v>
      </c>
      <c r="X102" s="178"/>
      <c r="Y102" s="49" t="s">
        <v>41</v>
      </c>
    </row>
    <row r="103" spans="1:25" ht="15" customHeight="1">
      <c r="A103" s="9"/>
      <c r="B103" s="49" t="s">
        <v>42</v>
      </c>
      <c r="C103" s="66">
        <v>5</v>
      </c>
      <c r="D103" s="66">
        <v>7</v>
      </c>
      <c r="E103" s="34"/>
      <c r="F103" s="67"/>
      <c r="G103" s="70">
        <v>0.24</v>
      </c>
      <c r="H103" s="70">
        <v>0.33</v>
      </c>
      <c r="I103" s="70">
        <v>0</v>
      </c>
      <c r="J103" s="70">
        <v>0</v>
      </c>
      <c r="K103" s="71">
        <v>1.0900000000000001</v>
      </c>
      <c r="L103" s="71">
        <v>1.52</v>
      </c>
      <c r="M103" s="71">
        <v>5.32</v>
      </c>
      <c r="N103" s="71">
        <v>7.44</v>
      </c>
      <c r="O103" s="71"/>
      <c r="P103" s="178">
        <f>SUM(C103*Q103)</f>
        <v>205</v>
      </c>
      <c r="Q103" s="188">
        <v>41</v>
      </c>
      <c r="R103" s="178">
        <f>SUM(D103*S103)</f>
        <v>1008</v>
      </c>
      <c r="S103" s="189">
        <v>144</v>
      </c>
      <c r="T103" s="66">
        <v>7</v>
      </c>
      <c r="U103" s="178">
        <f>SUM(D103*V103)</f>
        <v>0</v>
      </c>
      <c r="V103" s="188">
        <v>0</v>
      </c>
      <c r="W103" s="178">
        <f t="shared" si="17"/>
        <v>1220</v>
      </c>
      <c r="X103" s="178"/>
      <c r="Y103" s="49" t="s">
        <v>42</v>
      </c>
    </row>
    <row r="104" spans="1:25" ht="15" customHeight="1">
      <c r="A104" s="9"/>
      <c r="B104" s="49" t="s">
        <v>43</v>
      </c>
      <c r="C104" s="66">
        <v>4</v>
      </c>
      <c r="D104" s="66">
        <v>5</v>
      </c>
      <c r="E104" s="34"/>
      <c r="F104" s="67"/>
      <c r="G104" s="70">
        <v>0</v>
      </c>
      <c r="H104" s="70">
        <v>0</v>
      </c>
      <c r="I104" s="70">
        <v>4</v>
      </c>
      <c r="J104" s="70">
        <v>5</v>
      </c>
      <c r="K104" s="71">
        <v>0</v>
      </c>
      <c r="L104" s="71">
        <v>0</v>
      </c>
      <c r="M104" s="71">
        <v>36</v>
      </c>
      <c r="N104" s="71">
        <v>45</v>
      </c>
      <c r="O104" s="71"/>
      <c r="P104" s="178">
        <f>SUM(C104*Q104)</f>
        <v>164</v>
      </c>
      <c r="Q104" s="188">
        <v>41</v>
      </c>
      <c r="R104" s="178">
        <f>SUM(D104*S104)</f>
        <v>720</v>
      </c>
      <c r="S104" s="189">
        <v>144</v>
      </c>
      <c r="T104" s="66">
        <v>5</v>
      </c>
      <c r="U104" s="178">
        <f>SUM(D104*V104)</f>
        <v>0</v>
      </c>
      <c r="V104" s="188">
        <v>0</v>
      </c>
      <c r="W104" s="178">
        <f t="shared" si="17"/>
        <v>889</v>
      </c>
      <c r="X104" s="178"/>
      <c r="Y104" s="49" t="s">
        <v>43</v>
      </c>
    </row>
    <row r="105" spans="1:25" ht="15" customHeight="1">
      <c r="A105" s="9"/>
      <c r="B105" s="48" t="s">
        <v>80</v>
      </c>
      <c r="C105" s="66"/>
      <c r="D105" s="66"/>
      <c r="E105" s="87" t="s">
        <v>51</v>
      </c>
      <c r="F105" s="67" t="s">
        <v>11</v>
      </c>
      <c r="G105" s="68">
        <v>2.63</v>
      </c>
      <c r="H105" s="68">
        <v>3.46</v>
      </c>
      <c r="I105" s="68">
        <v>3.55</v>
      </c>
      <c r="J105" s="69">
        <v>3.87</v>
      </c>
      <c r="K105" s="69">
        <v>15.91</v>
      </c>
      <c r="L105" s="69">
        <v>21.2</v>
      </c>
      <c r="M105" s="69">
        <v>106.6</v>
      </c>
      <c r="N105" s="69">
        <v>139.79</v>
      </c>
      <c r="O105" s="69"/>
      <c r="P105" s="178"/>
      <c r="Q105" s="188">
        <v>41</v>
      </c>
      <c r="R105" s="178"/>
      <c r="S105" s="189">
        <v>144</v>
      </c>
      <c r="T105" s="66"/>
      <c r="U105" s="178"/>
      <c r="V105" s="188">
        <v>0</v>
      </c>
      <c r="W105" s="178"/>
      <c r="X105" s="178"/>
      <c r="Y105" s="48" t="s">
        <v>80</v>
      </c>
    </row>
    <row r="106" spans="1:25" ht="15" customHeight="1">
      <c r="A106" s="9"/>
      <c r="B106" s="49" t="s">
        <v>37</v>
      </c>
      <c r="C106" s="66">
        <v>115</v>
      </c>
      <c r="D106" s="125">
        <v>137</v>
      </c>
      <c r="E106" s="72"/>
      <c r="F106" s="67"/>
      <c r="G106" s="70">
        <v>1.78</v>
      </c>
      <c r="H106" s="70">
        <v>2.4</v>
      </c>
      <c r="I106" s="70">
        <v>0.35</v>
      </c>
      <c r="J106" s="70">
        <v>0.48</v>
      </c>
      <c r="K106" s="71">
        <v>14.5</v>
      </c>
      <c r="L106" s="71">
        <v>19.420000000000002</v>
      </c>
      <c r="M106" s="71">
        <v>68.5</v>
      </c>
      <c r="N106" s="71">
        <v>97.46</v>
      </c>
      <c r="O106" s="71"/>
      <c r="P106" s="178">
        <f>SUM(C106*Q106)</f>
        <v>4715</v>
      </c>
      <c r="Q106" s="188">
        <v>41</v>
      </c>
      <c r="R106" s="178">
        <f>SUM(D106*S106)</f>
        <v>19728</v>
      </c>
      <c r="S106" s="189">
        <v>144</v>
      </c>
      <c r="T106" s="125">
        <v>137</v>
      </c>
      <c r="U106" s="178">
        <f>SUM(D106*V106)</f>
        <v>0</v>
      </c>
      <c r="V106" s="188">
        <v>0</v>
      </c>
      <c r="W106" s="178">
        <f t="shared" si="17"/>
        <v>24580</v>
      </c>
      <c r="X106" s="178"/>
      <c r="Y106" s="49" t="s">
        <v>37</v>
      </c>
    </row>
    <row r="107" spans="1:25" ht="15" customHeight="1">
      <c r="A107" s="9"/>
      <c r="B107" s="49" t="s">
        <v>14</v>
      </c>
      <c r="C107" s="66">
        <v>28</v>
      </c>
      <c r="D107" s="66">
        <v>32</v>
      </c>
      <c r="E107" s="34"/>
      <c r="F107" s="67"/>
      <c r="G107" s="70">
        <v>0.84</v>
      </c>
      <c r="H107" s="70">
        <v>1.05</v>
      </c>
      <c r="I107" s="70">
        <v>0.72</v>
      </c>
      <c r="J107" s="70">
        <v>0.91</v>
      </c>
      <c r="K107" s="71">
        <v>1.39</v>
      </c>
      <c r="L107" s="71">
        <v>1.76</v>
      </c>
      <c r="M107" s="71">
        <v>15.7</v>
      </c>
      <c r="N107" s="71">
        <v>19.93</v>
      </c>
      <c r="O107" s="71"/>
      <c r="P107" s="178">
        <f>SUM(C107*Q107)</f>
        <v>1148</v>
      </c>
      <c r="Q107" s="188">
        <v>41</v>
      </c>
      <c r="R107" s="178">
        <f>SUM(D107*S107)</f>
        <v>4608</v>
      </c>
      <c r="S107" s="189">
        <v>144</v>
      </c>
      <c r="T107" s="66">
        <v>32</v>
      </c>
      <c r="U107" s="178">
        <f>SUM(D107*V107)</f>
        <v>0</v>
      </c>
      <c r="V107" s="188">
        <v>0</v>
      </c>
      <c r="W107" s="178">
        <f t="shared" si="17"/>
        <v>5788</v>
      </c>
      <c r="X107" s="178"/>
      <c r="Y107" s="49" t="s">
        <v>14</v>
      </c>
    </row>
    <row r="108" spans="1:25" ht="15" customHeight="1">
      <c r="A108" s="9"/>
      <c r="B108" s="49" t="s">
        <v>15</v>
      </c>
      <c r="C108" s="66">
        <v>3</v>
      </c>
      <c r="D108" s="66">
        <v>3</v>
      </c>
      <c r="E108" s="34"/>
      <c r="F108" s="67"/>
      <c r="G108" s="70">
        <v>0.01</v>
      </c>
      <c r="H108" s="70">
        <v>0.01</v>
      </c>
      <c r="I108" s="70">
        <v>2.48</v>
      </c>
      <c r="J108" s="70">
        <v>2.48</v>
      </c>
      <c r="K108" s="71">
        <v>0.02</v>
      </c>
      <c r="L108" s="71">
        <v>0.02</v>
      </c>
      <c r="M108" s="71">
        <v>22.4</v>
      </c>
      <c r="N108" s="71">
        <v>22.4</v>
      </c>
      <c r="O108" s="79"/>
      <c r="P108" s="178">
        <f>SUM(C108*Q108)</f>
        <v>123</v>
      </c>
      <c r="Q108" s="188">
        <v>41</v>
      </c>
      <c r="R108" s="178">
        <f>SUM(D108*S108)</f>
        <v>432</v>
      </c>
      <c r="S108" s="189">
        <v>144</v>
      </c>
      <c r="T108" s="66">
        <v>3</v>
      </c>
      <c r="U108" s="178">
        <f>SUM(D108*V108)</f>
        <v>0</v>
      </c>
      <c r="V108" s="188">
        <v>0</v>
      </c>
      <c r="W108" s="178">
        <f t="shared" si="17"/>
        <v>558</v>
      </c>
      <c r="X108" s="178"/>
      <c r="Y108" s="49" t="s">
        <v>15</v>
      </c>
    </row>
    <row r="109" spans="1:25" ht="15" customHeight="1">
      <c r="A109" s="9"/>
      <c r="B109" s="48" t="s">
        <v>81</v>
      </c>
      <c r="C109" s="66">
        <v>42</v>
      </c>
      <c r="D109" s="66">
        <v>62</v>
      </c>
      <c r="E109" s="72" t="s">
        <v>82</v>
      </c>
      <c r="F109" s="67" t="s">
        <v>47</v>
      </c>
      <c r="G109" s="68">
        <v>0.28000000000000003</v>
      </c>
      <c r="H109" s="68">
        <v>0.42</v>
      </c>
      <c r="I109" s="68">
        <v>0.04</v>
      </c>
      <c r="J109" s="69">
        <v>0.06</v>
      </c>
      <c r="K109" s="69">
        <v>0.76</v>
      </c>
      <c r="L109" s="69">
        <v>1.1399999999999999</v>
      </c>
      <c r="M109" s="69">
        <v>4.4000000000000004</v>
      </c>
      <c r="N109" s="69">
        <v>6.6</v>
      </c>
      <c r="O109" s="69"/>
      <c r="P109" s="178">
        <f>SUM(C109*Q109)</f>
        <v>1722</v>
      </c>
      <c r="Q109" s="188">
        <v>41</v>
      </c>
      <c r="R109" s="178">
        <f>SUM(D109*S109)</f>
        <v>8928</v>
      </c>
      <c r="S109" s="189">
        <v>144</v>
      </c>
      <c r="T109" s="66">
        <v>62</v>
      </c>
      <c r="U109" s="178">
        <f>SUM(D109*V109)</f>
        <v>0</v>
      </c>
      <c r="V109" s="188">
        <v>0</v>
      </c>
      <c r="W109" s="178">
        <f t="shared" si="17"/>
        <v>10712</v>
      </c>
      <c r="X109" s="178"/>
      <c r="Y109" s="48" t="s">
        <v>81</v>
      </c>
    </row>
    <row r="110" spans="1:25" ht="30" customHeight="1">
      <c r="A110" s="9"/>
      <c r="B110" s="48" t="s">
        <v>83</v>
      </c>
      <c r="C110" s="66"/>
      <c r="D110" s="66"/>
      <c r="E110" s="72" t="s">
        <v>35</v>
      </c>
      <c r="F110" s="67" t="s">
        <v>24</v>
      </c>
      <c r="G110" s="68">
        <v>0.62</v>
      </c>
      <c r="H110" s="68">
        <v>0.83</v>
      </c>
      <c r="I110" s="68">
        <v>0.03</v>
      </c>
      <c r="J110" s="69">
        <v>0.04</v>
      </c>
      <c r="K110" s="69">
        <v>12.12</v>
      </c>
      <c r="L110" s="69">
        <v>15.15</v>
      </c>
      <c r="M110" s="69">
        <v>51.8</v>
      </c>
      <c r="N110" s="69">
        <v>65</v>
      </c>
      <c r="O110" s="69"/>
      <c r="P110" s="178"/>
      <c r="Q110" s="188">
        <v>41</v>
      </c>
      <c r="R110" s="178"/>
      <c r="S110" s="189">
        <v>144</v>
      </c>
      <c r="T110" s="66"/>
      <c r="U110" s="178"/>
      <c r="V110" s="188">
        <v>0</v>
      </c>
      <c r="W110" s="178"/>
      <c r="X110" s="178"/>
      <c r="Y110" s="48" t="s">
        <v>83</v>
      </c>
    </row>
    <row r="111" spans="1:25" ht="15" customHeight="1">
      <c r="A111" s="9"/>
      <c r="B111" s="49" t="s">
        <v>84</v>
      </c>
      <c r="C111" s="66">
        <v>12</v>
      </c>
      <c r="D111" s="66">
        <v>13</v>
      </c>
      <c r="E111" s="34"/>
      <c r="F111" s="67"/>
      <c r="G111" s="70">
        <v>0.62</v>
      </c>
      <c r="H111" s="70">
        <v>0.83</v>
      </c>
      <c r="I111" s="70">
        <v>0.03</v>
      </c>
      <c r="J111" s="70">
        <v>0.04</v>
      </c>
      <c r="K111" s="71">
        <v>6.12</v>
      </c>
      <c r="L111" s="71">
        <v>8.15</v>
      </c>
      <c r="M111" s="71">
        <v>27.8</v>
      </c>
      <c r="N111" s="71">
        <v>37</v>
      </c>
      <c r="O111" s="71"/>
      <c r="P111" s="178">
        <f>SUM(C111*Q111)</f>
        <v>492</v>
      </c>
      <c r="Q111" s="188">
        <v>41</v>
      </c>
      <c r="R111" s="178">
        <f>SUM(D111*S111)</f>
        <v>1872</v>
      </c>
      <c r="S111" s="189">
        <v>144</v>
      </c>
      <c r="T111" s="66">
        <v>13</v>
      </c>
      <c r="U111" s="178">
        <f>SUM(D111*V111)</f>
        <v>0</v>
      </c>
      <c r="V111" s="188">
        <v>0</v>
      </c>
      <c r="W111" s="178">
        <f t="shared" si="17"/>
        <v>2377</v>
      </c>
      <c r="X111" s="178"/>
      <c r="Y111" s="49" t="s">
        <v>84</v>
      </c>
    </row>
    <row r="112" spans="1:25" ht="15" customHeight="1">
      <c r="A112" s="9"/>
      <c r="B112" s="49" t="s">
        <v>26</v>
      </c>
      <c r="C112" s="66">
        <v>6</v>
      </c>
      <c r="D112" s="66">
        <v>7</v>
      </c>
      <c r="E112" s="34"/>
      <c r="F112" s="67"/>
      <c r="G112" s="70">
        <v>0</v>
      </c>
      <c r="H112" s="70">
        <v>0</v>
      </c>
      <c r="I112" s="70">
        <v>0</v>
      </c>
      <c r="J112" s="70">
        <v>0</v>
      </c>
      <c r="K112" s="71">
        <v>6</v>
      </c>
      <c r="L112" s="71">
        <v>7</v>
      </c>
      <c r="M112" s="71">
        <v>24</v>
      </c>
      <c r="N112" s="71">
        <v>28</v>
      </c>
      <c r="O112" s="71"/>
      <c r="P112" s="178">
        <f>SUM(C112*Q112)</f>
        <v>246</v>
      </c>
      <c r="Q112" s="188">
        <v>41</v>
      </c>
      <c r="R112" s="178">
        <f>SUM(D112*S112)</f>
        <v>1008</v>
      </c>
      <c r="S112" s="189">
        <v>144</v>
      </c>
      <c r="T112" s="66">
        <v>7</v>
      </c>
      <c r="U112" s="178">
        <f>SUM(D112*V112)</f>
        <v>0</v>
      </c>
      <c r="V112" s="188">
        <v>0</v>
      </c>
      <c r="W112" s="178">
        <f t="shared" si="17"/>
        <v>1261</v>
      </c>
      <c r="X112" s="178"/>
      <c r="Y112" s="49" t="s">
        <v>26</v>
      </c>
    </row>
    <row r="113" spans="1:26" ht="15" customHeight="1">
      <c r="A113" s="9"/>
      <c r="B113" s="49" t="s">
        <v>28</v>
      </c>
      <c r="C113" s="66">
        <v>160</v>
      </c>
      <c r="D113" s="66">
        <v>190</v>
      </c>
      <c r="E113" s="34"/>
      <c r="F113" s="67"/>
      <c r="G113" s="70">
        <v>0</v>
      </c>
      <c r="H113" s="70">
        <v>0</v>
      </c>
      <c r="I113" s="70">
        <v>0</v>
      </c>
      <c r="J113" s="70">
        <v>0</v>
      </c>
      <c r="K113" s="71">
        <v>0</v>
      </c>
      <c r="L113" s="71">
        <v>0</v>
      </c>
      <c r="M113" s="71">
        <v>0</v>
      </c>
      <c r="N113" s="71">
        <v>0</v>
      </c>
      <c r="O113" s="71"/>
      <c r="P113" s="178"/>
      <c r="Q113" s="188">
        <v>41</v>
      </c>
      <c r="R113" s="178"/>
      <c r="S113" s="189">
        <v>144</v>
      </c>
      <c r="T113" s="66"/>
      <c r="U113" s="178"/>
      <c r="V113" s="188">
        <v>0</v>
      </c>
      <c r="W113" s="178"/>
      <c r="X113" s="178"/>
      <c r="Y113" s="49" t="s">
        <v>28</v>
      </c>
    </row>
    <row r="114" spans="1:26" ht="15" customHeight="1">
      <c r="A114" s="10"/>
      <c r="B114" s="52" t="s">
        <v>58</v>
      </c>
      <c r="C114" s="76">
        <v>20</v>
      </c>
      <c r="D114" s="76">
        <v>27</v>
      </c>
      <c r="E114" s="100" t="s">
        <v>59</v>
      </c>
      <c r="F114" s="100" t="s">
        <v>222</v>
      </c>
      <c r="G114" s="101">
        <v>1.52</v>
      </c>
      <c r="H114" s="68">
        <v>2.0499999999999998</v>
      </c>
      <c r="I114" s="101">
        <v>0.16</v>
      </c>
      <c r="J114" s="69">
        <v>0.22</v>
      </c>
      <c r="K114" s="102">
        <v>9.8000000000000007</v>
      </c>
      <c r="L114" s="69">
        <v>13.8</v>
      </c>
      <c r="M114" s="102">
        <v>47</v>
      </c>
      <c r="N114" s="69">
        <v>67.599999999999994</v>
      </c>
      <c r="O114" s="69"/>
      <c r="P114" s="178">
        <f>SUM(C114*Q114)</f>
        <v>820</v>
      </c>
      <c r="Q114" s="188">
        <v>41</v>
      </c>
      <c r="R114" s="178">
        <f>SUM(D114*S114)</f>
        <v>3888</v>
      </c>
      <c r="S114" s="189">
        <v>144</v>
      </c>
      <c r="T114" s="76">
        <v>27</v>
      </c>
      <c r="U114" s="178">
        <f>SUM(D114*V114)</f>
        <v>0</v>
      </c>
      <c r="V114" s="188">
        <v>0</v>
      </c>
      <c r="W114" s="178">
        <f t="shared" si="17"/>
        <v>4735</v>
      </c>
      <c r="X114" s="178"/>
      <c r="Y114" s="52" t="s">
        <v>58</v>
      </c>
      <c r="Z114" s="1">
        <f>SUM(W81+W114)</f>
        <v>9180</v>
      </c>
    </row>
    <row r="115" spans="1:26" ht="15" customHeight="1">
      <c r="A115" s="10"/>
      <c r="B115" s="52" t="s">
        <v>60</v>
      </c>
      <c r="C115" s="76">
        <v>28</v>
      </c>
      <c r="D115" s="76">
        <v>35</v>
      </c>
      <c r="E115" s="100" t="s">
        <v>61</v>
      </c>
      <c r="F115" s="99" t="s">
        <v>223</v>
      </c>
      <c r="G115" s="101">
        <v>1.57</v>
      </c>
      <c r="H115" s="101">
        <v>1.96</v>
      </c>
      <c r="I115" s="101">
        <v>0.31</v>
      </c>
      <c r="J115" s="102">
        <v>0.39</v>
      </c>
      <c r="K115" s="102">
        <v>13.8</v>
      </c>
      <c r="L115" s="102">
        <v>17.3</v>
      </c>
      <c r="M115" s="102">
        <v>65</v>
      </c>
      <c r="N115" s="102">
        <v>81</v>
      </c>
      <c r="O115" s="102"/>
      <c r="P115" s="178">
        <f>SUM(C115*Q115)</f>
        <v>1148</v>
      </c>
      <c r="Q115" s="188">
        <v>41</v>
      </c>
      <c r="R115" s="178">
        <f>SUM(D115*S115)</f>
        <v>5040</v>
      </c>
      <c r="S115" s="189">
        <v>144</v>
      </c>
      <c r="T115" s="76">
        <v>35</v>
      </c>
      <c r="U115" s="178">
        <f>SUM(D115*V115)</f>
        <v>0</v>
      </c>
      <c r="V115" s="188">
        <v>0</v>
      </c>
      <c r="W115" s="178">
        <f t="shared" si="17"/>
        <v>6223</v>
      </c>
      <c r="X115" s="178"/>
      <c r="Y115" s="52" t="s">
        <v>60</v>
      </c>
      <c r="Z115" s="1">
        <f>SUM(W115)</f>
        <v>6223</v>
      </c>
    </row>
    <row r="116" spans="1:26" ht="15" customHeight="1">
      <c r="A116" s="11" t="s">
        <v>62</v>
      </c>
      <c r="B116" s="53"/>
      <c r="C116" s="110"/>
      <c r="D116" s="110"/>
      <c r="E116" s="81"/>
      <c r="F116" s="84"/>
      <c r="G116" s="83">
        <f t="shared" ref="G116:N116" si="19">G92+G99+G105+G109+G110+G114+G115</f>
        <v>22.98</v>
      </c>
      <c r="H116" s="83">
        <f t="shared" si="19"/>
        <v>29.340000000000003</v>
      </c>
      <c r="I116" s="83">
        <f t="shared" si="19"/>
        <v>15.57</v>
      </c>
      <c r="J116" s="83">
        <f t="shared" si="19"/>
        <v>18.199999999999996</v>
      </c>
      <c r="K116" s="83">
        <f t="shared" si="19"/>
        <v>61.650000000000006</v>
      </c>
      <c r="L116" s="83">
        <f t="shared" si="19"/>
        <v>80.03</v>
      </c>
      <c r="M116" s="83">
        <f t="shared" si="19"/>
        <v>480.65</v>
      </c>
      <c r="N116" s="83">
        <f t="shared" si="19"/>
        <v>616.93000000000006</v>
      </c>
      <c r="O116" s="83"/>
      <c r="P116" s="188"/>
      <c r="Q116" s="188">
        <v>41</v>
      </c>
      <c r="R116" s="188"/>
      <c r="S116" s="189">
        <v>144</v>
      </c>
      <c r="T116" s="80"/>
      <c r="U116" s="188"/>
      <c r="V116" s="188"/>
      <c r="W116" s="188"/>
      <c r="X116" s="188"/>
      <c r="Y116" s="53"/>
    </row>
    <row r="117" spans="1:26" ht="15" customHeight="1">
      <c r="A117" s="12" t="s">
        <v>63</v>
      </c>
      <c r="B117" s="53"/>
      <c r="C117" s="80"/>
      <c r="D117" s="80"/>
      <c r="E117" s="81"/>
      <c r="F117" s="84"/>
      <c r="G117" s="116"/>
      <c r="H117" s="116"/>
      <c r="I117" s="116"/>
      <c r="J117" s="86"/>
      <c r="K117" s="86"/>
      <c r="L117" s="86"/>
      <c r="M117" s="86"/>
      <c r="N117" s="86"/>
      <c r="O117" s="104"/>
      <c r="P117" s="188"/>
      <c r="Q117" s="188">
        <v>41</v>
      </c>
      <c r="R117" s="188"/>
      <c r="S117" s="189">
        <v>144</v>
      </c>
      <c r="T117" s="80"/>
      <c r="U117" s="188"/>
      <c r="V117" s="188"/>
      <c r="W117" s="188"/>
      <c r="X117" s="188"/>
      <c r="Y117" s="12" t="s">
        <v>63</v>
      </c>
    </row>
    <row r="118" spans="1:26" ht="29.25" customHeight="1">
      <c r="A118" s="10"/>
      <c r="B118" s="52" t="s">
        <v>85</v>
      </c>
      <c r="C118" s="76"/>
      <c r="D118" s="66"/>
      <c r="E118" s="34" t="s">
        <v>86</v>
      </c>
      <c r="F118" s="34" t="s">
        <v>225</v>
      </c>
      <c r="G118" s="68">
        <v>11.03</v>
      </c>
      <c r="H118" s="68">
        <v>15.18</v>
      </c>
      <c r="I118" s="68">
        <v>7.66</v>
      </c>
      <c r="J118" s="69">
        <v>13.26</v>
      </c>
      <c r="K118" s="69">
        <v>18.329999999999998</v>
      </c>
      <c r="L118" s="69">
        <v>21.33</v>
      </c>
      <c r="M118" s="69">
        <v>149.35</v>
      </c>
      <c r="N118" s="69">
        <v>249</v>
      </c>
      <c r="O118" s="69"/>
      <c r="P118" s="178"/>
      <c r="Q118" s="188">
        <v>41</v>
      </c>
      <c r="R118" s="178"/>
      <c r="S118" s="189">
        <v>144</v>
      </c>
      <c r="T118" s="66"/>
      <c r="U118" s="178"/>
      <c r="V118" s="178"/>
      <c r="W118" s="178"/>
      <c r="X118" s="178"/>
      <c r="Y118" s="52" t="s">
        <v>85</v>
      </c>
    </row>
    <row r="119" spans="1:26" ht="15" customHeight="1">
      <c r="A119" s="10"/>
      <c r="B119" s="58" t="s">
        <v>87</v>
      </c>
      <c r="C119" s="76">
        <v>68</v>
      </c>
      <c r="D119" s="66">
        <v>94</v>
      </c>
      <c r="E119" s="34"/>
      <c r="F119" s="67"/>
      <c r="G119" s="70">
        <v>8.07</v>
      </c>
      <c r="H119" s="70">
        <v>12</v>
      </c>
      <c r="I119" s="70">
        <v>2.86</v>
      </c>
      <c r="J119" s="70">
        <v>8.0500000000000007</v>
      </c>
      <c r="K119" s="71">
        <v>1.34</v>
      </c>
      <c r="L119" s="71">
        <v>1.87</v>
      </c>
      <c r="M119" s="71">
        <v>63.64</v>
      </c>
      <c r="N119" s="71">
        <v>152.22999999999999</v>
      </c>
      <c r="O119" s="71"/>
      <c r="P119" s="178">
        <f>SUM(C119*Q119)</f>
        <v>2788</v>
      </c>
      <c r="Q119" s="188">
        <v>41</v>
      </c>
      <c r="R119" s="178">
        <f>SUM(D119*S119)</f>
        <v>13536</v>
      </c>
      <c r="S119" s="189">
        <v>144</v>
      </c>
      <c r="T119" s="66">
        <v>94</v>
      </c>
      <c r="U119" s="178">
        <f>SUM(D119*V119)</f>
        <v>0</v>
      </c>
      <c r="V119" s="178"/>
      <c r="W119" s="178">
        <f t="shared" si="17"/>
        <v>16418</v>
      </c>
      <c r="X119" s="178"/>
      <c r="Y119" s="58" t="s">
        <v>87</v>
      </c>
    </row>
    <row r="120" spans="1:26" ht="15" customHeight="1">
      <c r="A120" s="10"/>
      <c r="B120" s="58" t="s">
        <v>88</v>
      </c>
      <c r="C120" s="76">
        <v>18</v>
      </c>
      <c r="D120" s="66">
        <v>20</v>
      </c>
      <c r="E120" s="77"/>
      <c r="F120" s="67"/>
      <c r="G120" s="78">
        <v>2</v>
      </c>
      <c r="H120" s="70">
        <v>2.2200000000000002</v>
      </c>
      <c r="I120" s="78">
        <v>0.27</v>
      </c>
      <c r="J120" s="70">
        <v>0.28999999999999998</v>
      </c>
      <c r="K120" s="71">
        <v>13.17</v>
      </c>
      <c r="L120" s="71">
        <v>14.64</v>
      </c>
      <c r="M120" s="79">
        <v>31.69</v>
      </c>
      <c r="N120" s="71">
        <v>35.17</v>
      </c>
      <c r="O120" s="71"/>
      <c r="P120" s="178">
        <f>SUM(C120*Q120)</f>
        <v>738</v>
      </c>
      <c r="Q120" s="188">
        <v>41</v>
      </c>
      <c r="R120" s="178">
        <f>SUM(D120*S120)</f>
        <v>2880</v>
      </c>
      <c r="S120" s="189">
        <v>144</v>
      </c>
      <c r="T120" s="66">
        <v>20</v>
      </c>
      <c r="U120" s="178">
        <f>SUM(D120*V120)</f>
        <v>0</v>
      </c>
      <c r="V120" s="178"/>
      <c r="W120" s="178">
        <f t="shared" si="17"/>
        <v>3638</v>
      </c>
      <c r="X120" s="178"/>
      <c r="Y120" s="58" t="s">
        <v>88</v>
      </c>
    </row>
    <row r="121" spans="1:26" ht="15" customHeight="1">
      <c r="A121" s="10"/>
      <c r="B121" s="58" t="s">
        <v>13</v>
      </c>
      <c r="C121" s="76">
        <v>6.5</v>
      </c>
      <c r="D121" s="66">
        <v>6.5</v>
      </c>
      <c r="E121" s="126"/>
      <c r="F121" s="67"/>
      <c r="G121" s="78">
        <v>0.74</v>
      </c>
      <c r="H121" s="70">
        <v>0.74</v>
      </c>
      <c r="I121" s="78">
        <v>0.67</v>
      </c>
      <c r="J121" s="70">
        <v>0.67</v>
      </c>
      <c r="K121" s="79">
        <v>0.04</v>
      </c>
      <c r="L121" s="71">
        <v>0.04</v>
      </c>
      <c r="M121" s="79">
        <v>9.08</v>
      </c>
      <c r="N121" s="71">
        <v>9.08</v>
      </c>
      <c r="O121" s="71"/>
      <c r="P121" s="178">
        <f>SUM(C121*Q121)</f>
        <v>266.5</v>
      </c>
      <c r="Q121" s="188">
        <v>41</v>
      </c>
      <c r="R121" s="178">
        <f>SUM(D121*S121)</f>
        <v>936</v>
      </c>
      <c r="S121" s="189">
        <v>144</v>
      </c>
      <c r="T121" s="66">
        <v>6.5</v>
      </c>
      <c r="U121" s="178">
        <f>SUM(D121*V121)</f>
        <v>0</v>
      </c>
      <c r="V121" s="178"/>
      <c r="W121" s="178">
        <f t="shared" si="17"/>
        <v>1209</v>
      </c>
      <c r="X121" s="178"/>
      <c r="Y121" s="58" t="s">
        <v>13</v>
      </c>
    </row>
    <row r="122" spans="1:26" ht="15" customHeight="1">
      <c r="A122" s="10"/>
      <c r="B122" s="58" t="s">
        <v>26</v>
      </c>
      <c r="C122" s="76">
        <v>3</v>
      </c>
      <c r="D122" s="73" t="s">
        <v>128</v>
      </c>
      <c r="E122" s="127"/>
      <c r="F122" s="67"/>
      <c r="G122" s="78">
        <v>0</v>
      </c>
      <c r="H122" s="70">
        <v>0</v>
      </c>
      <c r="I122" s="78">
        <v>0</v>
      </c>
      <c r="J122" s="70">
        <v>0</v>
      </c>
      <c r="K122" s="79">
        <v>3</v>
      </c>
      <c r="L122" s="71">
        <v>4</v>
      </c>
      <c r="M122" s="79">
        <v>12</v>
      </c>
      <c r="N122" s="71">
        <v>16</v>
      </c>
      <c r="O122" s="71"/>
      <c r="P122" s="178">
        <f>SUM(C122*Q122)</f>
        <v>123</v>
      </c>
      <c r="Q122" s="188">
        <v>41</v>
      </c>
      <c r="R122" s="178">
        <f>SUM(D122*S122)</f>
        <v>576</v>
      </c>
      <c r="S122" s="189">
        <v>144</v>
      </c>
      <c r="T122" s="73" t="s">
        <v>128</v>
      </c>
      <c r="U122" s="178">
        <f>SUM(D122*V122)</f>
        <v>0</v>
      </c>
      <c r="V122" s="178"/>
      <c r="W122" s="178">
        <f t="shared" si="17"/>
        <v>703</v>
      </c>
      <c r="X122" s="178"/>
      <c r="Y122" s="58" t="s">
        <v>26</v>
      </c>
    </row>
    <row r="123" spans="1:26" ht="15" customHeight="1">
      <c r="A123" s="10"/>
      <c r="B123" s="49" t="s">
        <v>15</v>
      </c>
      <c r="C123" s="66">
        <v>3</v>
      </c>
      <c r="D123" s="66">
        <v>3.5</v>
      </c>
      <c r="E123" s="34"/>
      <c r="F123" s="67"/>
      <c r="G123" s="70">
        <v>0.01</v>
      </c>
      <c r="H123" s="70">
        <v>0.01</v>
      </c>
      <c r="I123" s="70">
        <v>2.48</v>
      </c>
      <c r="J123" s="70">
        <v>2.87</v>
      </c>
      <c r="K123" s="71">
        <v>0.02</v>
      </c>
      <c r="L123" s="71">
        <v>0.02</v>
      </c>
      <c r="M123" s="71">
        <v>22.4</v>
      </c>
      <c r="N123" s="71">
        <v>25.98</v>
      </c>
      <c r="O123" s="71"/>
      <c r="P123" s="178">
        <f>SUM(C123*Q123)</f>
        <v>123</v>
      </c>
      <c r="Q123" s="188">
        <v>41</v>
      </c>
      <c r="R123" s="178">
        <f>SUM(D123*S123)</f>
        <v>504</v>
      </c>
      <c r="S123" s="189">
        <v>144</v>
      </c>
      <c r="T123" s="66">
        <v>3.5</v>
      </c>
      <c r="U123" s="178">
        <f>SUM(D123*V123)</f>
        <v>0</v>
      </c>
      <c r="V123" s="178"/>
      <c r="W123" s="178">
        <f t="shared" si="17"/>
        <v>630.5</v>
      </c>
      <c r="X123" s="178"/>
      <c r="Y123" s="49" t="s">
        <v>15</v>
      </c>
    </row>
    <row r="124" spans="1:26" ht="15" customHeight="1">
      <c r="A124" s="10"/>
      <c r="B124" s="50" t="s">
        <v>89</v>
      </c>
      <c r="C124" s="66"/>
      <c r="D124" s="66"/>
      <c r="E124" s="34"/>
      <c r="F124" s="67"/>
      <c r="G124" s="70"/>
      <c r="H124" s="70"/>
      <c r="I124" s="70"/>
      <c r="J124" s="70"/>
      <c r="K124" s="71"/>
      <c r="L124" s="71"/>
      <c r="M124" s="71"/>
      <c r="N124" s="71"/>
      <c r="O124" s="71"/>
      <c r="P124" s="178"/>
      <c r="Q124" s="188">
        <v>41</v>
      </c>
      <c r="R124" s="178"/>
      <c r="S124" s="189">
        <v>144</v>
      </c>
      <c r="T124" s="66"/>
      <c r="U124" s="178"/>
      <c r="V124" s="178"/>
      <c r="W124" s="178"/>
      <c r="X124" s="178"/>
      <c r="Y124" s="50" t="s">
        <v>89</v>
      </c>
    </row>
    <row r="125" spans="1:26" ht="15" customHeight="1">
      <c r="A125" s="10"/>
      <c r="B125" s="59" t="s">
        <v>44</v>
      </c>
      <c r="C125" s="66">
        <v>10</v>
      </c>
      <c r="D125" s="66">
        <v>10</v>
      </c>
      <c r="E125" s="34"/>
      <c r="F125" s="34"/>
      <c r="G125" s="70">
        <v>0.16</v>
      </c>
      <c r="H125" s="70">
        <v>0.16</v>
      </c>
      <c r="I125" s="70">
        <v>0.97</v>
      </c>
      <c r="J125" s="70">
        <v>0.97</v>
      </c>
      <c r="K125" s="71">
        <v>0.42</v>
      </c>
      <c r="L125" s="71">
        <v>0.42</v>
      </c>
      <c r="M125" s="71">
        <v>5.15</v>
      </c>
      <c r="N125" s="71">
        <v>5.15</v>
      </c>
      <c r="O125" s="71"/>
      <c r="P125" s="178">
        <f>SUM(C125*Q125)</f>
        <v>410</v>
      </c>
      <c r="Q125" s="188">
        <v>41</v>
      </c>
      <c r="R125" s="178">
        <f>SUM(D125*S125)</f>
        <v>1440</v>
      </c>
      <c r="S125" s="189">
        <v>144</v>
      </c>
      <c r="T125" s="66">
        <v>10</v>
      </c>
      <c r="U125" s="178">
        <f>SUM(D125*V125)</f>
        <v>0</v>
      </c>
      <c r="V125" s="178"/>
      <c r="W125" s="178">
        <f t="shared" si="17"/>
        <v>1860</v>
      </c>
      <c r="X125" s="178"/>
      <c r="Y125" s="59" t="s">
        <v>44</v>
      </c>
    </row>
    <row r="126" spans="1:26" ht="15" customHeight="1">
      <c r="A126" s="10"/>
      <c r="B126" s="49" t="s">
        <v>88</v>
      </c>
      <c r="C126" s="66">
        <v>1</v>
      </c>
      <c r="D126" s="66">
        <v>1</v>
      </c>
      <c r="E126" s="34"/>
      <c r="F126" s="34"/>
      <c r="G126" s="70">
        <v>0.05</v>
      </c>
      <c r="H126" s="70">
        <v>0.05</v>
      </c>
      <c r="I126" s="70">
        <v>0</v>
      </c>
      <c r="J126" s="70">
        <v>0</v>
      </c>
      <c r="K126" s="71">
        <v>0.34</v>
      </c>
      <c r="L126" s="71">
        <v>0.34</v>
      </c>
      <c r="M126" s="71">
        <v>1.65</v>
      </c>
      <c r="N126" s="71">
        <v>1.65</v>
      </c>
      <c r="O126" s="71"/>
      <c r="P126" s="178">
        <f>SUM(C126*Q126)</f>
        <v>41</v>
      </c>
      <c r="Q126" s="188">
        <v>41</v>
      </c>
      <c r="R126" s="178">
        <f>SUM(D126*S126)</f>
        <v>144</v>
      </c>
      <c r="S126" s="189">
        <v>144</v>
      </c>
      <c r="T126" s="66">
        <v>1</v>
      </c>
      <c r="U126" s="178">
        <f>SUM(D126*V126)</f>
        <v>0</v>
      </c>
      <c r="V126" s="178"/>
      <c r="W126" s="178">
        <f t="shared" si="17"/>
        <v>186</v>
      </c>
      <c r="X126" s="178"/>
      <c r="Y126" s="49" t="s">
        <v>88</v>
      </c>
    </row>
    <row r="127" spans="1:26" ht="15" customHeight="1">
      <c r="A127" s="10"/>
      <c r="B127" s="49" t="s">
        <v>15</v>
      </c>
      <c r="C127" s="66">
        <v>0.5</v>
      </c>
      <c r="D127" s="66">
        <v>0.5</v>
      </c>
      <c r="E127" s="34"/>
      <c r="F127" s="34"/>
      <c r="G127" s="70">
        <v>0</v>
      </c>
      <c r="H127" s="70">
        <v>0</v>
      </c>
      <c r="I127" s="70">
        <v>0.41</v>
      </c>
      <c r="J127" s="70">
        <v>0.41</v>
      </c>
      <c r="K127" s="71">
        <v>0</v>
      </c>
      <c r="L127" s="71">
        <v>0</v>
      </c>
      <c r="M127" s="71">
        <v>3.74</v>
      </c>
      <c r="N127" s="71">
        <v>3.74</v>
      </c>
      <c r="O127" s="71"/>
      <c r="P127" s="178">
        <f>SUM(C127*Q127)</f>
        <v>20.5</v>
      </c>
      <c r="Q127" s="188">
        <v>41</v>
      </c>
      <c r="R127" s="178">
        <f>SUM(D127*S127)</f>
        <v>72</v>
      </c>
      <c r="S127" s="189">
        <v>144</v>
      </c>
      <c r="T127" s="66">
        <v>0.5</v>
      </c>
      <c r="U127" s="178">
        <f>SUM(D127*V127)</f>
        <v>0</v>
      </c>
      <c r="V127" s="178"/>
      <c r="W127" s="178">
        <f t="shared" si="17"/>
        <v>93</v>
      </c>
      <c r="X127" s="178"/>
      <c r="Y127" s="49" t="s">
        <v>15</v>
      </c>
    </row>
    <row r="128" spans="1:26" ht="15" customHeight="1">
      <c r="A128" s="10"/>
      <c r="B128" s="48" t="s">
        <v>90</v>
      </c>
      <c r="C128" s="66">
        <v>150</v>
      </c>
      <c r="D128" s="66">
        <v>180</v>
      </c>
      <c r="E128" s="72" t="s">
        <v>35</v>
      </c>
      <c r="F128" s="67" t="s">
        <v>24</v>
      </c>
      <c r="G128" s="68">
        <v>3.77</v>
      </c>
      <c r="H128" s="68">
        <v>4.3499999999999996</v>
      </c>
      <c r="I128" s="68">
        <v>3.25</v>
      </c>
      <c r="J128" s="69">
        <v>3.75</v>
      </c>
      <c r="K128" s="69">
        <v>6.02</v>
      </c>
      <c r="L128" s="69">
        <v>7.2</v>
      </c>
      <c r="M128" s="69">
        <v>70</v>
      </c>
      <c r="N128" s="69">
        <v>81</v>
      </c>
      <c r="O128" s="69"/>
      <c r="P128" s="178">
        <f>SUM(C128*Q128)</f>
        <v>6150</v>
      </c>
      <c r="Q128" s="188">
        <v>41</v>
      </c>
      <c r="R128" s="178">
        <f>SUM(D128*S128)</f>
        <v>25920</v>
      </c>
      <c r="S128" s="189">
        <v>144</v>
      </c>
      <c r="T128" s="66">
        <v>180</v>
      </c>
      <c r="U128" s="178">
        <f>SUM(D128*V128)</f>
        <v>0</v>
      </c>
      <c r="V128" s="178"/>
      <c r="W128" s="178">
        <f t="shared" si="17"/>
        <v>32250</v>
      </c>
      <c r="X128" s="178"/>
      <c r="Y128" s="48" t="s">
        <v>90</v>
      </c>
    </row>
    <row r="129" spans="1:26" ht="15" customHeight="1">
      <c r="A129" s="11" t="s">
        <v>68</v>
      </c>
      <c r="B129" s="53"/>
      <c r="C129" s="128"/>
      <c r="D129" s="111"/>
      <c r="E129" s="209"/>
      <c r="F129" s="84"/>
      <c r="G129" s="83">
        <f t="shared" ref="G129:N129" si="20">G118+G128</f>
        <v>14.799999999999999</v>
      </c>
      <c r="H129" s="83">
        <f t="shared" si="20"/>
        <v>19.53</v>
      </c>
      <c r="I129" s="83">
        <f t="shared" si="20"/>
        <v>10.91</v>
      </c>
      <c r="J129" s="83">
        <f t="shared" si="20"/>
        <v>17.009999999999998</v>
      </c>
      <c r="K129" s="83">
        <f t="shared" si="20"/>
        <v>24.349999999999998</v>
      </c>
      <c r="L129" s="83">
        <f t="shared" si="20"/>
        <v>28.529999999999998</v>
      </c>
      <c r="M129" s="83">
        <f t="shared" si="20"/>
        <v>219.35</v>
      </c>
      <c r="N129" s="83">
        <f t="shared" si="20"/>
        <v>330</v>
      </c>
      <c r="O129" s="83"/>
      <c r="P129" s="188"/>
      <c r="Q129" s="188"/>
      <c r="R129" s="188"/>
      <c r="S129" s="189"/>
      <c r="T129" s="111"/>
      <c r="U129" s="188"/>
      <c r="V129" s="188"/>
      <c r="W129" s="188"/>
      <c r="X129" s="188"/>
      <c r="Y129" s="53"/>
    </row>
    <row r="130" spans="1:26" ht="15" customHeight="1">
      <c r="A130" s="20" t="s">
        <v>91</v>
      </c>
      <c r="B130" s="54"/>
      <c r="C130" s="111"/>
      <c r="D130" s="128"/>
      <c r="E130" s="210"/>
      <c r="F130" s="85"/>
      <c r="G130" s="83">
        <f t="shared" ref="G130:N130" si="21">G90+G116+G129</f>
        <v>48.36</v>
      </c>
      <c r="H130" s="83">
        <f t="shared" si="21"/>
        <v>61.410000000000004</v>
      </c>
      <c r="I130" s="83">
        <f t="shared" si="21"/>
        <v>40.700000000000003</v>
      </c>
      <c r="J130" s="83">
        <f t="shared" si="21"/>
        <v>51.309999999999995</v>
      </c>
      <c r="K130" s="83">
        <f t="shared" si="21"/>
        <v>135.70000000000002</v>
      </c>
      <c r="L130" s="83">
        <f t="shared" si="21"/>
        <v>171.03</v>
      </c>
      <c r="M130" s="83">
        <f t="shared" si="21"/>
        <v>1063.51</v>
      </c>
      <c r="N130" s="83">
        <f t="shared" si="21"/>
        <v>1390.8600000000001</v>
      </c>
      <c r="O130" s="83"/>
      <c r="P130" s="188"/>
      <c r="Q130" s="188"/>
      <c r="R130" s="188"/>
      <c r="S130" s="189"/>
      <c r="T130" s="128"/>
      <c r="U130" s="188"/>
      <c r="V130" s="188"/>
      <c r="W130" s="188"/>
      <c r="X130" s="188"/>
      <c r="Y130" s="54"/>
    </row>
    <row r="131" spans="1:26" ht="15" customHeight="1">
      <c r="A131" s="181" t="s">
        <v>92</v>
      </c>
      <c r="B131" s="180"/>
      <c r="C131" s="181"/>
      <c r="D131" s="181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7"/>
      <c r="Q131" s="187" t="s">
        <v>252</v>
      </c>
      <c r="R131" s="187"/>
      <c r="S131" s="187" t="s">
        <v>253</v>
      </c>
      <c r="T131" s="182" t="s">
        <v>254</v>
      </c>
      <c r="U131" s="187"/>
      <c r="V131" s="187" t="s">
        <v>256</v>
      </c>
      <c r="W131" s="187"/>
      <c r="X131" s="187"/>
      <c r="Y131" s="183" t="s">
        <v>257</v>
      </c>
    </row>
    <row r="132" spans="1:26" ht="15" customHeight="1">
      <c r="A132" s="21" t="s">
        <v>9</v>
      </c>
      <c r="B132" s="55"/>
      <c r="C132" s="21"/>
      <c r="D132" s="21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188"/>
      <c r="Q132" s="188">
        <v>11</v>
      </c>
      <c r="R132" s="189"/>
      <c r="S132" s="189">
        <v>170</v>
      </c>
      <c r="T132" s="191">
        <v>1</v>
      </c>
      <c r="U132" s="188"/>
      <c r="V132" s="188">
        <v>0</v>
      </c>
      <c r="W132" s="188" t="s">
        <v>255</v>
      </c>
      <c r="X132" s="188"/>
      <c r="Y132" s="2" t="s">
        <v>9</v>
      </c>
    </row>
    <row r="133" spans="1:26" ht="29.25" customHeight="1">
      <c r="A133" s="8"/>
      <c r="B133" s="48" t="s">
        <v>93</v>
      </c>
      <c r="C133" s="66"/>
      <c r="D133" s="66"/>
      <c r="E133" s="72" t="s">
        <v>35</v>
      </c>
      <c r="F133" s="67" t="s">
        <v>24</v>
      </c>
      <c r="G133" s="68">
        <v>4.4000000000000004</v>
      </c>
      <c r="H133" s="68">
        <v>5.96</v>
      </c>
      <c r="I133" s="68">
        <v>5.16</v>
      </c>
      <c r="J133" s="69">
        <v>6.67</v>
      </c>
      <c r="K133" s="69">
        <v>18.420000000000002</v>
      </c>
      <c r="L133" s="69">
        <v>25.18</v>
      </c>
      <c r="M133" s="69">
        <v>116.81</v>
      </c>
      <c r="N133" s="69">
        <v>162.22999999999999</v>
      </c>
      <c r="O133" s="69"/>
      <c r="P133" s="178"/>
      <c r="Q133" s="188">
        <v>11</v>
      </c>
      <c r="R133" s="178"/>
      <c r="S133" s="189">
        <v>170</v>
      </c>
      <c r="T133" s="66"/>
      <c r="U133" s="178"/>
      <c r="V133" s="188">
        <v>0</v>
      </c>
      <c r="W133" s="178"/>
      <c r="X133" s="178"/>
      <c r="Y133" s="48" t="s">
        <v>93</v>
      </c>
    </row>
    <row r="134" spans="1:26" ht="15" customHeight="1">
      <c r="A134" s="6"/>
      <c r="B134" s="49" t="s">
        <v>52</v>
      </c>
      <c r="C134" s="66">
        <v>15</v>
      </c>
      <c r="D134" s="125">
        <v>23</v>
      </c>
      <c r="E134" s="74"/>
      <c r="F134" s="67"/>
      <c r="G134" s="70">
        <v>1.38</v>
      </c>
      <c r="H134" s="70">
        <v>2.1800000000000002</v>
      </c>
      <c r="I134" s="70">
        <v>0.09</v>
      </c>
      <c r="J134" s="70">
        <v>0.13</v>
      </c>
      <c r="K134" s="71">
        <v>10.45</v>
      </c>
      <c r="L134" s="71">
        <v>15.64</v>
      </c>
      <c r="M134" s="71">
        <v>26.42</v>
      </c>
      <c r="N134" s="71">
        <v>48.44</v>
      </c>
      <c r="O134" s="71"/>
      <c r="P134" s="178">
        <f>SUM(C134*Q134)</f>
        <v>165</v>
      </c>
      <c r="Q134" s="188">
        <v>11</v>
      </c>
      <c r="R134" s="178">
        <f>SUM(D134*S134)</f>
        <v>3910</v>
      </c>
      <c r="S134" s="189">
        <v>170</v>
      </c>
      <c r="T134" s="125">
        <v>23</v>
      </c>
      <c r="U134" s="178">
        <f>SUM(D134*V134)</f>
        <v>0</v>
      </c>
      <c r="V134" s="188">
        <v>0</v>
      </c>
      <c r="W134" s="178">
        <f t="shared" si="17"/>
        <v>4098</v>
      </c>
      <c r="X134" s="178"/>
      <c r="Y134" s="49" t="s">
        <v>52</v>
      </c>
      <c r="Z134" s="1">
        <f>SUM(W134)</f>
        <v>4098</v>
      </c>
    </row>
    <row r="135" spans="1:26" ht="15" customHeight="1">
      <c r="A135" s="9"/>
      <c r="B135" s="49" t="s">
        <v>14</v>
      </c>
      <c r="C135" s="66">
        <v>120</v>
      </c>
      <c r="D135" s="66">
        <v>150</v>
      </c>
      <c r="E135" s="34"/>
      <c r="F135" s="67"/>
      <c r="G135" s="70">
        <v>3.01</v>
      </c>
      <c r="H135" s="70">
        <v>3.77</v>
      </c>
      <c r="I135" s="70">
        <v>2.59</v>
      </c>
      <c r="J135" s="70">
        <v>3.25</v>
      </c>
      <c r="K135" s="71">
        <v>4.95</v>
      </c>
      <c r="L135" s="71">
        <v>6.02</v>
      </c>
      <c r="M135" s="71">
        <v>55.99</v>
      </c>
      <c r="N135" s="71">
        <v>70</v>
      </c>
      <c r="O135" s="71"/>
      <c r="P135" s="178">
        <f>SUM(C135*Q135)</f>
        <v>1320</v>
      </c>
      <c r="Q135" s="188">
        <v>11</v>
      </c>
      <c r="R135" s="178">
        <f>SUM(D135*S135)</f>
        <v>25500</v>
      </c>
      <c r="S135" s="189">
        <v>170</v>
      </c>
      <c r="T135" s="66">
        <v>150</v>
      </c>
      <c r="U135" s="178">
        <f>SUM(D135*V135)</f>
        <v>0</v>
      </c>
      <c r="V135" s="188">
        <v>0</v>
      </c>
      <c r="W135" s="178">
        <f t="shared" si="17"/>
        <v>26970</v>
      </c>
      <c r="X135" s="178"/>
      <c r="Y135" s="49" t="s">
        <v>14</v>
      </c>
      <c r="Z135" s="1">
        <f>SUM(W135+W144+W188)</f>
        <v>65880</v>
      </c>
    </row>
    <row r="136" spans="1:26" ht="15" customHeight="1">
      <c r="A136" s="15"/>
      <c r="B136" s="49" t="s">
        <v>26</v>
      </c>
      <c r="C136" s="66">
        <v>3</v>
      </c>
      <c r="D136" s="66">
        <v>3.5</v>
      </c>
      <c r="E136" s="34"/>
      <c r="F136" s="67"/>
      <c r="G136" s="70">
        <v>0</v>
      </c>
      <c r="H136" s="70">
        <v>0</v>
      </c>
      <c r="I136" s="70">
        <v>0</v>
      </c>
      <c r="J136" s="71">
        <v>0</v>
      </c>
      <c r="K136" s="71">
        <v>3</v>
      </c>
      <c r="L136" s="71">
        <v>3.5</v>
      </c>
      <c r="M136" s="71">
        <v>12</v>
      </c>
      <c r="N136" s="71">
        <v>14</v>
      </c>
      <c r="O136" s="71"/>
      <c r="P136" s="178">
        <f>SUM(C136*Q136)</f>
        <v>33</v>
      </c>
      <c r="Q136" s="188">
        <v>11</v>
      </c>
      <c r="R136" s="178">
        <f>SUM(D136*S136)</f>
        <v>595</v>
      </c>
      <c r="S136" s="189">
        <v>170</v>
      </c>
      <c r="T136" s="66">
        <v>3.5</v>
      </c>
      <c r="U136" s="178">
        <f>SUM(D136*V136)</f>
        <v>0</v>
      </c>
      <c r="V136" s="188">
        <v>0</v>
      </c>
      <c r="W136" s="178">
        <f t="shared" si="17"/>
        <v>631.5</v>
      </c>
      <c r="X136" s="178"/>
      <c r="Y136" s="49" t="s">
        <v>26</v>
      </c>
      <c r="Z136" s="1">
        <f>SUM(W136+W145+W180+W194)</f>
        <v>4324</v>
      </c>
    </row>
    <row r="137" spans="1:26" ht="15" customHeight="1">
      <c r="A137" s="9"/>
      <c r="B137" s="49" t="s">
        <v>15</v>
      </c>
      <c r="C137" s="66">
        <v>3</v>
      </c>
      <c r="D137" s="66">
        <v>4</v>
      </c>
      <c r="E137" s="72"/>
      <c r="F137" s="67"/>
      <c r="G137" s="70">
        <v>0.01</v>
      </c>
      <c r="H137" s="70">
        <v>0.01</v>
      </c>
      <c r="I137" s="70">
        <v>2.48</v>
      </c>
      <c r="J137" s="70">
        <v>3.29</v>
      </c>
      <c r="K137" s="71">
        <v>0.02</v>
      </c>
      <c r="L137" s="71">
        <v>0.02</v>
      </c>
      <c r="M137" s="71">
        <v>22.4</v>
      </c>
      <c r="N137" s="71">
        <v>29.79</v>
      </c>
      <c r="O137" s="71"/>
      <c r="P137" s="178">
        <f>SUM(C137*Q137)</f>
        <v>33</v>
      </c>
      <c r="Q137" s="188">
        <v>11</v>
      </c>
      <c r="R137" s="178">
        <f>SUM(D137*S137)</f>
        <v>680</v>
      </c>
      <c r="S137" s="189">
        <v>170</v>
      </c>
      <c r="T137" s="66">
        <v>4</v>
      </c>
      <c r="U137" s="178">
        <f>SUM(D137*V137)</f>
        <v>0</v>
      </c>
      <c r="V137" s="188">
        <v>0</v>
      </c>
      <c r="W137" s="178">
        <f t="shared" si="17"/>
        <v>717</v>
      </c>
      <c r="X137" s="178"/>
      <c r="Y137" s="49" t="s">
        <v>15</v>
      </c>
      <c r="Z137" s="1">
        <f>SUM(W137+W141+W163+W172+W189)</f>
        <v>3072</v>
      </c>
    </row>
    <row r="138" spans="1:26" ht="15" customHeight="1">
      <c r="A138" s="9"/>
      <c r="B138" s="49" t="s">
        <v>28</v>
      </c>
      <c r="C138" s="66">
        <v>20</v>
      </c>
      <c r="D138" s="66">
        <v>25</v>
      </c>
      <c r="E138" s="72"/>
      <c r="F138" s="67"/>
      <c r="G138" s="70">
        <v>0</v>
      </c>
      <c r="H138" s="70">
        <v>0</v>
      </c>
      <c r="I138" s="70">
        <v>0</v>
      </c>
      <c r="J138" s="70">
        <v>0</v>
      </c>
      <c r="K138" s="71">
        <v>0</v>
      </c>
      <c r="L138" s="71">
        <v>0</v>
      </c>
      <c r="M138" s="71">
        <v>0</v>
      </c>
      <c r="N138" s="71">
        <v>0</v>
      </c>
      <c r="O138" s="71"/>
      <c r="P138" s="178"/>
      <c r="Q138" s="188">
        <v>11</v>
      </c>
      <c r="R138" s="178"/>
      <c r="S138" s="189">
        <v>170</v>
      </c>
      <c r="T138" s="66"/>
      <c r="U138" s="178"/>
      <c r="V138" s="188">
        <v>0</v>
      </c>
      <c r="W138" s="178"/>
      <c r="X138" s="178"/>
      <c r="Y138" s="49" t="s">
        <v>28</v>
      </c>
    </row>
    <row r="139" spans="1:26" ht="29.25" customHeight="1">
      <c r="A139" s="6"/>
      <c r="B139" s="48" t="s">
        <v>17</v>
      </c>
      <c r="C139" s="66"/>
      <c r="D139" s="66"/>
      <c r="E139" s="72" t="s">
        <v>18</v>
      </c>
      <c r="F139" s="72" t="s">
        <v>219</v>
      </c>
      <c r="G139" s="68">
        <v>1.54</v>
      </c>
      <c r="H139" s="68">
        <v>1.92</v>
      </c>
      <c r="I139" s="68">
        <v>4.29</v>
      </c>
      <c r="J139" s="69">
        <v>4.33</v>
      </c>
      <c r="K139" s="69">
        <v>9.84</v>
      </c>
      <c r="L139" s="69">
        <v>12.84</v>
      </c>
      <c r="M139" s="69">
        <v>84.4</v>
      </c>
      <c r="N139" s="69">
        <v>100.1</v>
      </c>
      <c r="O139" s="69"/>
      <c r="P139" s="178"/>
      <c r="Q139" s="188">
        <v>11</v>
      </c>
      <c r="R139" s="178"/>
      <c r="S139" s="189">
        <v>170</v>
      </c>
      <c r="T139" s="66"/>
      <c r="U139" s="178"/>
      <c r="V139" s="188">
        <v>0</v>
      </c>
      <c r="W139" s="178"/>
      <c r="X139" s="178"/>
      <c r="Y139" s="48" t="s">
        <v>17</v>
      </c>
    </row>
    <row r="140" spans="1:26" ht="15" customHeight="1">
      <c r="A140" s="7"/>
      <c r="B140" s="49" t="s">
        <v>19</v>
      </c>
      <c r="C140" s="66">
        <v>20</v>
      </c>
      <c r="D140" s="66">
        <v>25</v>
      </c>
      <c r="E140" s="34"/>
      <c r="F140" s="67"/>
      <c r="G140" s="70">
        <v>1.52</v>
      </c>
      <c r="H140" s="70">
        <v>1.9</v>
      </c>
      <c r="I140" s="70">
        <v>0.16</v>
      </c>
      <c r="J140" s="71">
        <v>0.2</v>
      </c>
      <c r="K140" s="71">
        <v>9.8000000000000007</v>
      </c>
      <c r="L140" s="71">
        <v>12.8</v>
      </c>
      <c r="M140" s="71">
        <v>47</v>
      </c>
      <c r="N140" s="71">
        <v>62.7</v>
      </c>
      <c r="O140" s="71"/>
      <c r="P140" s="178">
        <f>SUM(C140*Q140)</f>
        <v>220</v>
      </c>
      <c r="Q140" s="188">
        <v>11</v>
      </c>
      <c r="R140" s="178">
        <f>SUM(D140*S140)</f>
        <v>4250</v>
      </c>
      <c r="S140" s="189">
        <v>170</v>
      </c>
      <c r="T140" s="66">
        <v>25</v>
      </c>
      <c r="U140" s="178">
        <f>SUM(D140*V140)</f>
        <v>0</v>
      </c>
      <c r="V140" s="188">
        <v>0</v>
      </c>
      <c r="W140" s="178">
        <f t="shared" ref="W140:W195" si="22">SUM(P140+R140+T140+U140)</f>
        <v>4495</v>
      </c>
      <c r="X140" s="178"/>
      <c r="Y140" s="49" t="s">
        <v>19</v>
      </c>
    </row>
    <row r="141" spans="1:26" ht="15" customHeight="1">
      <c r="A141" s="9"/>
      <c r="B141" s="49" t="s">
        <v>15</v>
      </c>
      <c r="C141" s="66">
        <v>5</v>
      </c>
      <c r="D141" s="66">
        <v>5</v>
      </c>
      <c r="E141" s="34"/>
      <c r="F141" s="67"/>
      <c r="G141" s="70">
        <v>0.02</v>
      </c>
      <c r="H141" s="70">
        <v>0.02</v>
      </c>
      <c r="I141" s="70">
        <v>4.13</v>
      </c>
      <c r="J141" s="70">
        <v>4.13</v>
      </c>
      <c r="K141" s="71">
        <v>0.04</v>
      </c>
      <c r="L141" s="71">
        <v>0.04</v>
      </c>
      <c r="M141" s="71">
        <v>37.4</v>
      </c>
      <c r="N141" s="71">
        <v>37.4</v>
      </c>
      <c r="O141" s="71"/>
      <c r="P141" s="178">
        <f>SUM(C141*Q141)</f>
        <v>55</v>
      </c>
      <c r="Q141" s="188">
        <v>11</v>
      </c>
      <c r="R141" s="178">
        <f>SUM(D141*S141)</f>
        <v>850</v>
      </c>
      <c r="S141" s="189">
        <v>170</v>
      </c>
      <c r="T141" s="66">
        <v>5</v>
      </c>
      <c r="U141" s="178">
        <f>SUM(D141*V141)</f>
        <v>0</v>
      </c>
      <c r="V141" s="188">
        <v>0</v>
      </c>
      <c r="W141" s="178">
        <f t="shared" si="22"/>
        <v>910</v>
      </c>
      <c r="X141" s="178"/>
      <c r="Y141" s="49" t="s">
        <v>15</v>
      </c>
    </row>
    <row r="142" spans="1:26" ht="30.75" customHeight="1">
      <c r="A142" s="9"/>
      <c r="B142" s="48" t="s">
        <v>94</v>
      </c>
      <c r="C142" s="66"/>
      <c r="D142" s="66"/>
      <c r="E142" s="34" t="s">
        <v>24</v>
      </c>
      <c r="F142" s="67" t="s">
        <v>220</v>
      </c>
      <c r="G142" s="68">
        <v>4.71</v>
      </c>
      <c r="H142" s="68">
        <v>5.46</v>
      </c>
      <c r="I142" s="68">
        <v>4.45</v>
      </c>
      <c r="J142" s="69">
        <v>5.15</v>
      </c>
      <c r="K142" s="69">
        <v>11.23</v>
      </c>
      <c r="L142" s="69">
        <v>13.48</v>
      </c>
      <c r="M142" s="69">
        <v>102.88</v>
      </c>
      <c r="N142" s="69">
        <v>122.27</v>
      </c>
      <c r="O142" s="69"/>
      <c r="P142" s="178"/>
      <c r="Q142" s="188">
        <v>11</v>
      </c>
      <c r="R142" s="178"/>
      <c r="S142" s="189">
        <v>170</v>
      </c>
      <c r="T142" s="66"/>
      <c r="U142" s="178"/>
      <c r="V142" s="188">
        <v>0</v>
      </c>
      <c r="W142" s="178"/>
      <c r="X142" s="178"/>
      <c r="Y142" s="48" t="s">
        <v>94</v>
      </c>
    </row>
    <row r="143" spans="1:26" ht="15" customHeight="1">
      <c r="A143" s="9"/>
      <c r="B143" s="49" t="s">
        <v>95</v>
      </c>
      <c r="C143" s="66">
        <v>2</v>
      </c>
      <c r="D143" s="66">
        <v>2.25</v>
      </c>
      <c r="E143" s="34"/>
      <c r="F143" s="67"/>
      <c r="G143" s="70">
        <v>1.45</v>
      </c>
      <c r="H143" s="70">
        <v>1.69</v>
      </c>
      <c r="I143" s="70">
        <v>1.64</v>
      </c>
      <c r="J143" s="70">
        <v>1.9</v>
      </c>
      <c r="K143" s="71">
        <v>0.86</v>
      </c>
      <c r="L143" s="71">
        <v>0.96</v>
      </c>
      <c r="M143" s="71">
        <v>22.22</v>
      </c>
      <c r="N143" s="71">
        <v>26.27</v>
      </c>
      <c r="O143" s="71"/>
      <c r="P143" s="178">
        <f>SUM(C143*Q143)</f>
        <v>22</v>
      </c>
      <c r="Q143" s="188">
        <v>11</v>
      </c>
      <c r="R143" s="178">
        <f>SUM(D143*S143)</f>
        <v>382.5</v>
      </c>
      <c r="S143" s="189">
        <v>170</v>
      </c>
      <c r="T143" s="66">
        <v>2.25</v>
      </c>
      <c r="U143" s="178">
        <f>SUM(D143*V143)</f>
        <v>0</v>
      </c>
      <c r="V143" s="188">
        <v>0</v>
      </c>
      <c r="W143" s="178">
        <f t="shared" si="22"/>
        <v>406.75</v>
      </c>
      <c r="X143" s="178"/>
      <c r="Y143" s="49" t="s">
        <v>95</v>
      </c>
      <c r="Z143" s="1">
        <f>SUM(W143)</f>
        <v>406.75</v>
      </c>
    </row>
    <row r="144" spans="1:26" ht="15" customHeight="1">
      <c r="A144" s="9"/>
      <c r="B144" s="49" t="s">
        <v>14</v>
      </c>
      <c r="C144" s="66">
        <v>130</v>
      </c>
      <c r="D144" s="129">
        <v>150</v>
      </c>
      <c r="E144" s="34"/>
      <c r="F144" s="67"/>
      <c r="G144" s="70">
        <v>3.26</v>
      </c>
      <c r="H144" s="70">
        <v>3.77</v>
      </c>
      <c r="I144" s="70">
        <v>2.81</v>
      </c>
      <c r="J144" s="70">
        <v>3.25</v>
      </c>
      <c r="K144" s="71">
        <v>5.37</v>
      </c>
      <c r="L144" s="71">
        <v>6.02</v>
      </c>
      <c r="M144" s="71">
        <v>60.66</v>
      </c>
      <c r="N144" s="71">
        <v>70</v>
      </c>
      <c r="O144" s="71"/>
      <c r="P144" s="178">
        <f>SUM(C144*Q144)</f>
        <v>1430</v>
      </c>
      <c r="Q144" s="188">
        <v>11</v>
      </c>
      <c r="R144" s="178">
        <f>SUM(D144*S144)</f>
        <v>25500</v>
      </c>
      <c r="S144" s="189">
        <v>170</v>
      </c>
      <c r="T144" s="129">
        <v>150</v>
      </c>
      <c r="U144" s="178">
        <f>SUM(D144*V144)</f>
        <v>0</v>
      </c>
      <c r="V144" s="188">
        <v>0</v>
      </c>
      <c r="W144" s="178">
        <f t="shared" si="22"/>
        <v>27080</v>
      </c>
      <c r="X144" s="178"/>
      <c r="Y144" s="49" t="s">
        <v>14</v>
      </c>
    </row>
    <row r="145" spans="1:26" ht="15" customHeight="1">
      <c r="A145" s="9"/>
      <c r="B145" s="49" t="s">
        <v>26</v>
      </c>
      <c r="C145" s="66">
        <v>5</v>
      </c>
      <c r="D145" s="66">
        <v>6.5</v>
      </c>
      <c r="E145" s="34"/>
      <c r="F145" s="67"/>
      <c r="G145" s="70">
        <v>0</v>
      </c>
      <c r="H145" s="70">
        <v>0</v>
      </c>
      <c r="I145" s="70">
        <v>0</v>
      </c>
      <c r="J145" s="71">
        <v>0</v>
      </c>
      <c r="K145" s="71">
        <v>5</v>
      </c>
      <c r="L145" s="71">
        <v>6.5</v>
      </c>
      <c r="M145" s="71">
        <v>20</v>
      </c>
      <c r="N145" s="71">
        <v>26</v>
      </c>
      <c r="O145" s="71"/>
      <c r="P145" s="178">
        <f>SUM(C145*Q145)</f>
        <v>55</v>
      </c>
      <c r="Q145" s="188">
        <v>11</v>
      </c>
      <c r="R145" s="178">
        <f>SUM(D145*S145)</f>
        <v>1105</v>
      </c>
      <c r="S145" s="189">
        <v>170</v>
      </c>
      <c r="T145" s="66">
        <v>6.5</v>
      </c>
      <c r="U145" s="178">
        <f>SUM(D145*V145)</f>
        <v>0</v>
      </c>
      <c r="V145" s="188">
        <v>0</v>
      </c>
      <c r="W145" s="178">
        <f t="shared" si="22"/>
        <v>1166.5</v>
      </c>
      <c r="X145" s="178"/>
      <c r="Y145" s="49" t="s">
        <v>26</v>
      </c>
    </row>
    <row r="146" spans="1:26" ht="15" customHeight="1">
      <c r="A146" s="9"/>
      <c r="B146" s="49" t="s">
        <v>28</v>
      </c>
      <c r="C146" s="66">
        <v>50</v>
      </c>
      <c r="D146" s="66">
        <v>50</v>
      </c>
      <c r="E146" s="34"/>
      <c r="F146" s="67"/>
      <c r="G146" s="70">
        <v>0</v>
      </c>
      <c r="H146" s="70">
        <v>0</v>
      </c>
      <c r="I146" s="70">
        <v>0</v>
      </c>
      <c r="J146" s="71">
        <v>0</v>
      </c>
      <c r="K146" s="71">
        <v>0</v>
      </c>
      <c r="L146" s="71">
        <v>0</v>
      </c>
      <c r="M146" s="71">
        <v>0</v>
      </c>
      <c r="N146" s="71">
        <v>0</v>
      </c>
      <c r="O146" s="71"/>
      <c r="P146" s="178"/>
      <c r="Q146" s="188">
        <v>11</v>
      </c>
      <c r="R146" s="178"/>
      <c r="S146" s="189">
        <v>170</v>
      </c>
      <c r="T146" s="66"/>
      <c r="U146" s="178"/>
      <c r="V146" s="188">
        <v>0</v>
      </c>
      <c r="W146" s="178"/>
      <c r="X146" s="178"/>
      <c r="Y146" s="49" t="s">
        <v>28</v>
      </c>
    </row>
    <row r="147" spans="1:26" ht="15" customHeight="1">
      <c r="A147" s="22"/>
      <c r="B147" s="50" t="s">
        <v>96</v>
      </c>
      <c r="C147" s="125">
        <v>20</v>
      </c>
      <c r="D147" s="125">
        <v>30</v>
      </c>
      <c r="E147" s="124" t="s">
        <v>59</v>
      </c>
      <c r="F147" s="67" t="s">
        <v>54</v>
      </c>
      <c r="G147" s="68">
        <v>0.64</v>
      </c>
      <c r="H147" s="68">
        <v>0.96</v>
      </c>
      <c r="I147" s="69">
        <v>0.56000000000000005</v>
      </c>
      <c r="J147" s="69">
        <v>0.84</v>
      </c>
      <c r="K147" s="69">
        <v>14.06</v>
      </c>
      <c r="L147" s="69">
        <v>21.1</v>
      </c>
      <c r="M147" s="69">
        <v>64</v>
      </c>
      <c r="N147" s="69">
        <v>96</v>
      </c>
      <c r="O147" s="69"/>
      <c r="P147" s="178">
        <f>SUM(C147*Q147)</f>
        <v>220</v>
      </c>
      <c r="Q147" s="188">
        <v>11</v>
      </c>
      <c r="R147" s="178">
        <f>SUM(D147*S147)</f>
        <v>5100</v>
      </c>
      <c r="S147" s="189">
        <v>170</v>
      </c>
      <c r="T147" s="125">
        <v>30</v>
      </c>
      <c r="U147" s="178">
        <f>SUM(D147*V147)</f>
        <v>0</v>
      </c>
      <c r="V147" s="188">
        <v>0</v>
      </c>
      <c r="W147" s="178">
        <f t="shared" si="22"/>
        <v>5350</v>
      </c>
      <c r="X147" s="178"/>
      <c r="Y147" s="50" t="s">
        <v>96</v>
      </c>
      <c r="Z147" s="1">
        <f>SUM(W147)</f>
        <v>5350</v>
      </c>
    </row>
    <row r="148" spans="1:26" ht="15" customHeight="1">
      <c r="A148" s="5" t="s">
        <v>29</v>
      </c>
      <c r="B148" s="51"/>
      <c r="C148" s="66"/>
      <c r="D148" s="66"/>
      <c r="E148" s="34"/>
      <c r="F148" s="67"/>
      <c r="G148" s="70"/>
      <c r="H148" s="70"/>
      <c r="I148" s="70"/>
      <c r="J148" s="71"/>
      <c r="K148" s="71"/>
      <c r="L148" s="71"/>
      <c r="M148" s="71"/>
      <c r="N148" s="71"/>
      <c r="O148" s="71"/>
      <c r="P148" s="178"/>
      <c r="Q148" s="188">
        <v>11</v>
      </c>
      <c r="R148" s="178"/>
      <c r="S148" s="189">
        <v>170</v>
      </c>
      <c r="T148" s="66"/>
      <c r="U148" s="178"/>
      <c r="V148" s="188">
        <v>0</v>
      </c>
      <c r="W148" s="178"/>
      <c r="X148" s="178"/>
      <c r="Y148" s="51"/>
    </row>
    <row r="149" spans="1:26" ht="15" customHeight="1">
      <c r="A149" s="23"/>
      <c r="B149" s="52" t="s">
        <v>30</v>
      </c>
      <c r="C149" s="66">
        <v>110</v>
      </c>
      <c r="D149" s="66">
        <v>110</v>
      </c>
      <c r="E149" s="72" t="s">
        <v>51</v>
      </c>
      <c r="F149" s="72" t="s">
        <v>51</v>
      </c>
      <c r="G149" s="68">
        <v>0.5</v>
      </c>
      <c r="H149" s="68">
        <v>0.5</v>
      </c>
      <c r="I149" s="68">
        <v>0.1</v>
      </c>
      <c r="J149" s="68">
        <v>0.1</v>
      </c>
      <c r="K149" s="68">
        <v>10.1</v>
      </c>
      <c r="L149" s="68">
        <v>10.1</v>
      </c>
      <c r="M149" s="68">
        <v>60</v>
      </c>
      <c r="N149" s="68">
        <v>60</v>
      </c>
      <c r="O149" s="68"/>
      <c r="P149" s="178">
        <f>SUM(C149*Q149)</f>
        <v>1210</v>
      </c>
      <c r="Q149" s="188">
        <v>11</v>
      </c>
      <c r="R149" s="178">
        <f>SUM(D149*S149)</f>
        <v>18700</v>
      </c>
      <c r="S149" s="189">
        <v>170</v>
      </c>
      <c r="T149" s="66">
        <v>110</v>
      </c>
      <c r="U149" s="178">
        <f>SUM(D149*V149)</f>
        <v>0</v>
      </c>
      <c r="V149" s="188">
        <v>0</v>
      </c>
      <c r="W149" s="178">
        <f t="shared" si="22"/>
        <v>20020</v>
      </c>
      <c r="X149" s="178"/>
      <c r="Y149" s="52" t="s">
        <v>30</v>
      </c>
      <c r="Z149" s="1">
        <f>SUM(W149)</f>
        <v>20020</v>
      </c>
    </row>
    <row r="150" spans="1:26" ht="15" customHeight="1">
      <c r="A150" s="11" t="s">
        <v>32</v>
      </c>
      <c r="B150" s="53"/>
      <c r="C150" s="110"/>
      <c r="D150" s="110"/>
      <c r="E150" s="81"/>
      <c r="F150" s="82"/>
      <c r="G150" s="130">
        <f t="shared" ref="G150:N150" si="23">G133+G139+G142+G147+G149</f>
        <v>11.790000000000001</v>
      </c>
      <c r="H150" s="83">
        <f t="shared" si="23"/>
        <v>14.8</v>
      </c>
      <c r="I150" s="130">
        <f t="shared" si="23"/>
        <v>14.559999999999999</v>
      </c>
      <c r="J150" s="83">
        <f t="shared" si="23"/>
        <v>17.09</v>
      </c>
      <c r="K150" s="130">
        <f t="shared" si="23"/>
        <v>63.650000000000006</v>
      </c>
      <c r="L150" s="83">
        <f t="shared" si="23"/>
        <v>82.699999999999989</v>
      </c>
      <c r="M150" s="130">
        <f t="shared" si="23"/>
        <v>428.09000000000003</v>
      </c>
      <c r="N150" s="83">
        <f t="shared" si="23"/>
        <v>540.59999999999991</v>
      </c>
      <c r="O150" s="83"/>
      <c r="P150" s="188"/>
      <c r="Q150" s="188">
        <v>11</v>
      </c>
      <c r="R150" s="188"/>
      <c r="S150" s="189">
        <v>170</v>
      </c>
      <c r="T150" s="190"/>
      <c r="U150" s="188"/>
      <c r="V150" s="188">
        <v>0</v>
      </c>
      <c r="W150" s="188"/>
      <c r="X150" s="188"/>
      <c r="Y150" s="53"/>
    </row>
    <row r="151" spans="1:26" ht="15" customHeight="1">
      <c r="A151" s="12" t="s">
        <v>33</v>
      </c>
      <c r="B151" s="53"/>
      <c r="C151" s="80"/>
      <c r="D151" s="80"/>
      <c r="E151" s="81"/>
      <c r="F151" s="84"/>
      <c r="G151" s="116"/>
      <c r="H151" s="116"/>
      <c r="I151" s="116"/>
      <c r="J151" s="86"/>
      <c r="K151" s="86"/>
      <c r="L151" s="86"/>
      <c r="M151" s="86"/>
      <c r="N151" s="86"/>
      <c r="O151" s="86"/>
      <c r="P151" s="188"/>
      <c r="Q151" s="188">
        <v>11</v>
      </c>
      <c r="R151" s="188"/>
      <c r="S151" s="189">
        <v>170</v>
      </c>
      <c r="T151" s="190"/>
      <c r="U151" s="188"/>
      <c r="V151" s="188">
        <v>0</v>
      </c>
      <c r="W151" s="188"/>
      <c r="X151" s="188"/>
      <c r="Y151" s="12" t="s">
        <v>33</v>
      </c>
    </row>
    <row r="152" spans="1:26" ht="30.75" customHeight="1">
      <c r="A152" s="9"/>
      <c r="B152" s="48" t="s">
        <v>97</v>
      </c>
      <c r="C152" s="66"/>
      <c r="D152" s="66"/>
      <c r="E152" s="34" t="s">
        <v>35</v>
      </c>
      <c r="F152" s="87" t="s">
        <v>220</v>
      </c>
      <c r="G152" s="68">
        <v>3.04</v>
      </c>
      <c r="H152" s="68">
        <v>3.42</v>
      </c>
      <c r="I152" s="68">
        <v>5.94</v>
      </c>
      <c r="J152" s="69">
        <v>6.66</v>
      </c>
      <c r="K152" s="68">
        <v>8.98</v>
      </c>
      <c r="L152" s="69">
        <v>9.48</v>
      </c>
      <c r="M152" s="69">
        <v>95.06</v>
      </c>
      <c r="N152" s="69">
        <v>131.57</v>
      </c>
      <c r="O152" s="69"/>
      <c r="P152" s="178"/>
      <c r="Q152" s="188">
        <v>11</v>
      </c>
      <c r="R152" s="178"/>
      <c r="S152" s="189">
        <v>170</v>
      </c>
      <c r="T152" s="66"/>
      <c r="U152" s="178"/>
      <c r="V152" s="188">
        <v>0</v>
      </c>
      <c r="W152" s="178"/>
      <c r="X152" s="178"/>
      <c r="Y152" s="48" t="s">
        <v>97</v>
      </c>
    </row>
    <row r="153" spans="1:26" ht="15" customHeight="1">
      <c r="A153" s="9"/>
      <c r="B153" s="49" t="s">
        <v>36</v>
      </c>
      <c r="C153" s="66">
        <v>19</v>
      </c>
      <c r="D153" s="66">
        <v>19</v>
      </c>
      <c r="E153" s="74"/>
      <c r="F153" s="67"/>
      <c r="G153" s="70">
        <v>1.87</v>
      </c>
      <c r="H153" s="70">
        <v>1.87</v>
      </c>
      <c r="I153" s="70">
        <v>1.85</v>
      </c>
      <c r="J153" s="70">
        <v>1.85</v>
      </c>
      <c r="K153" s="71">
        <v>0</v>
      </c>
      <c r="L153" s="71">
        <v>0</v>
      </c>
      <c r="M153" s="71">
        <v>16.96</v>
      </c>
      <c r="N153" s="71">
        <v>16.96</v>
      </c>
      <c r="O153" s="71"/>
      <c r="P153" s="178">
        <f t="shared" ref="P153:P164" si="24">SUM(C153*Q153)</f>
        <v>209</v>
      </c>
      <c r="Q153" s="188">
        <v>11</v>
      </c>
      <c r="R153" s="178">
        <f t="shared" ref="R153:R164" si="25">SUM(D153*S153)</f>
        <v>3230</v>
      </c>
      <c r="S153" s="189">
        <v>170</v>
      </c>
      <c r="T153" s="66">
        <v>19</v>
      </c>
      <c r="U153" s="178">
        <f t="shared" ref="U153:U164" si="26">SUM(D153*V153)</f>
        <v>0</v>
      </c>
      <c r="V153" s="188">
        <v>0</v>
      </c>
      <c r="W153" s="178">
        <f t="shared" si="22"/>
        <v>3458</v>
      </c>
      <c r="X153" s="178"/>
      <c r="Y153" s="49" t="s">
        <v>36</v>
      </c>
      <c r="Z153" s="1">
        <f>SUM(W153+W167)</f>
        <v>18782</v>
      </c>
    </row>
    <row r="154" spans="1:26" ht="15" customHeight="1">
      <c r="A154" s="9"/>
      <c r="B154" s="49" t="s">
        <v>37</v>
      </c>
      <c r="C154" s="125">
        <v>58</v>
      </c>
      <c r="D154" s="66">
        <v>68</v>
      </c>
      <c r="E154" s="74"/>
      <c r="F154" s="67"/>
      <c r="G154" s="70">
        <v>0.38</v>
      </c>
      <c r="H154" s="70">
        <v>0.57999999999999996</v>
      </c>
      <c r="I154" s="70">
        <v>0.1</v>
      </c>
      <c r="J154" s="70">
        <v>0.14000000000000001</v>
      </c>
      <c r="K154" s="71">
        <v>5.14</v>
      </c>
      <c r="L154" s="71">
        <v>4.84</v>
      </c>
      <c r="M154" s="71">
        <v>23.08</v>
      </c>
      <c r="N154" s="71">
        <v>45.07</v>
      </c>
      <c r="O154" s="71"/>
      <c r="P154" s="178">
        <f t="shared" si="24"/>
        <v>638</v>
      </c>
      <c r="Q154" s="188">
        <v>11</v>
      </c>
      <c r="R154" s="178">
        <f t="shared" si="25"/>
        <v>11560</v>
      </c>
      <c r="S154" s="189">
        <v>170</v>
      </c>
      <c r="T154" s="66">
        <v>68</v>
      </c>
      <c r="U154" s="178">
        <f t="shared" si="26"/>
        <v>0</v>
      </c>
      <c r="V154" s="188">
        <v>0</v>
      </c>
      <c r="W154" s="178">
        <f t="shared" si="22"/>
        <v>12266</v>
      </c>
      <c r="X154" s="178"/>
      <c r="Y154" s="49" t="s">
        <v>37</v>
      </c>
      <c r="Z154" s="1">
        <f>SUM(W154+W168)</f>
        <v>42098</v>
      </c>
    </row>
    <row r="155" spans="1:26" ht="15" customHeight="1">
      <c r="A155" s="9"/>
      <c r="B155" s="49" t="s">
        <v>38</v>
      </c>
      <c r="C155" s="66">
        <v>29</v>
      </c>
      <c r="D155" s="66">
        <v>34</v>
      </c>
      <c r="E155" s="34"/>
      <c r="F155" s="67"/>
      <c r="G155" s="70">
        <v>0.04</v>
      </c>
      <c r="H155" s="70">
        <v>0.04</v>
      </c>
      <c r="I155" s="70">
        <v>0.01</v>
      </c>
      <c r="J155" s="70">
        <v>0</v>
      </c>
      <c r="K155" s="71">
        <v>1.18</v>
      </c>
      <c r="L155" s="71">
        <v>1.1399999999999999</v>
      </c>
      <c r="M155" s="71">
        <v>5.63</v>
      </c>
      <c r="N155" s="71">
        <v>10.16</v>
      </c>
      <c r="O155" s="71"/>
      <c r="P155" s="178">
        <f t="shared" si="24"/>
        <v>319</v>
      </c>
      <c r="Q155" s="188">
        <v>11</v>
      </c>
      <c r="R155" s="178">
        <f t="shared" si="25"/>
        <v>5780</v>
      </c>
      <c r="S155" s="189">
        <v>170</v>
      </c>
      <c r="T155" s="66">
        <v>34</v>
      </c>
      <c r="U155" s="178">
        <f t="shared" si="26"/>
        <v>0</v>
      </c>
      <c r="V155" s="188">
        <v>0</v>
      </c>
      <c r="W155" s="178">
        <f t="shared" si="22"/>
        <v>6133</v>
      </c>
      <c r="X155" s="178"/>
      <c r="Y155" s="49" t="s">
        <v>38</v>
      </c>
      <c r="Z155" s="1">
        <f>SUM(W155)</f>
        <v>6133</v>
      </c>
    </row>
    <row r="156" spans="1:26" ht="15" customHeight="1">
      <c r="A156" s="9"/>
      <c r="B156" s="49" t="s">
        <v>55</v>
      </c>
      <c r="C156" s="73" t="s">
        <v>20</v>
      </c>
      <c r="D156" s="73" t="s">
        <v>226</v>
      </c>
      <c r="E156" s="131"/>
      <c r="F156" s="67"/>
      <c r="G156" s="70">
        <v>0.28000000000000003</v>
      </c>
      <c r="H156" s="70">
        <v>0.35</v>
      </c>
      <c r="I156" s="70">
        <v>0.01</v>
      </c>
      <c r="J156" s="71">
        <v>0.02</v>
      </c>
      <c r="K156" s="70">
        <v>0.75</v>
      </c>
      <c r="L156" s="71">
        <v>0.94</v>
      </c>
      <c r="M156" s="71">
        <v>4.4800000000000004</v>
      </c>
      <c r="N156" s="71">
        <v>5.65</v>
      </c>
      <c r="O156" s="71"/>
      <c r="P156" s="178">
        <f t="shared" si="24"/>
        <v>220</v>
      </c>
      <c r="Q156" s="188">
        <v>11</v>
      </c>
      <c r="R156" s="178">
        <f t="shared" si="25"/>
        <v>4250</v>
      </c>
      <c r="S156" s="189">
        <v>170</v>
      </c>
      <c r="T156" s="73" t="s">
        <v>226</v>
      </c>
      <c r="U156" s="178">
        <f t="shared" si="26"/>
        <v>0</v>
      </c>
      <c r="V156" s="188">
        <v>0</v>
      </c>
      <c r="W156" s="178">
        <f t="shared" si="22"/>
        <v>4495</v>
      </c>
      <c r="X156" s="178"/>
      <c r="Y156" s="49" t="s">
        <v>55</v>
      </c>
      <c r="Z156" s="1">
        <f>SUM(W156)</f>
        <v>4495</v>
      </c>
    </row>
    <row r="157" spans="1:26" ht="15" customHeight="1">
      <c r="A157" s="9"/>
      <c r="B157" s="49" t="s">
        <v>39</v>
      </c>
      <c r="C157" s="73" t="s">
        <v>40</v>
      </c>
      <c r="D157" s="73" t="s">
        <v>104</v>
      </c>
      <c r="E157" s="131"/>
      <c r="F157" s="67"/>
      <c r="G157" s="70">
        <v>0.06</v>
      </c>
      <c r="H157" s="70">
        <v>0.09</v>
      </c>
      <c r="I157" s="70">
        <v>0</v>
      </c>
      <c r="J157" s="71">
        <v>0</v>
      </c>
      <c r="K157" s="71">
        <v>0.38</v>
      </c>
      <c r="L157" s="71">
        <v>0.5</v>
      </c>
      <c r="M157" s="71">
        <v>1.79</v>
      </c>
      <c r="N157" s="71">
        <v>2.84</v>
      </c>
      <c r="O157" s="71"/>
      <c r="P157" s="178">
        <f t="shared" si="24"/>
        <v>110</v>
      </c>
      <c r="Q157" s="188">
        <v>11</v>
      </c>
      <c r="R157" s="178">
        <f t="shared" si="25"/>
        <v>2040</v>
      </c>
      <c r="S157" s="189">
        <v>170</v>
      </c>
      <c r="T157" s="73" t="s">
        <v>104</v>
      </c>
      <c r="U157" s="178">
        <f t="shared" si="26"/>
        <v>0</v>
      </c>
      <c r="V157" s="188">
        <v>0</v>
      </c>
      <c r="W157" s="178">
        <f t="shared" si="22"/>
        <v>2162</v>
      </c>
      <c r="X157" s="178"/>
      <c r="Y157" s="49" t="s">
        <v>39</v>
      </c>
      <c r="Z157" s="1">
        <f>SUM(W157+W169)</f>
        <v>4688</v>
      </c>
    </row>
    <row r="158" spans="1:26" ht="15" customHeight="1">
      <c r="A158" s="9"/>
      <c r="B158" s="49" t="s">
        <v>41</v>
      </c>
      <c r="C158" s="73" t="s">
        <v>40</v>
      </c>
      <c r="D158" s="66">
        <v>12</v>
      </c>
      <c r="E158" s="131"/>
      <c r="F158" s="67"/>
      <c r="G158" s="70">
        <v>0.1</v>
      </c>
      <c r="H158" s="70">
        <v>0.12</v>
      </c>
      <c r="I158" s="70">
        <v>0</v>
      </c>
      <c r="J158" s="71">
        <v>0</v>
      </c>
      <c r="K158" s="71">
        <v>0.59</v>
      </c>
      <c r="L158" s="71">
        <v>0.7</v>
      </c>
      <c r="M158" s="71">
        <v>2.67</v>
      </c>
      <c r="N158" s="71">
        <v>3.02</v>
      </c>
      <c r="O158" s="71"/>
      <c r="P158" s="178">
        <f t="shared" si="24"/>
        <v>110</v>
      </c>
      <c r="Q158" s="188">
        <v>11</v>
      </c>
      <c r="R158" s="178">
        <f t="shared" si="25"/>
        <v>2040</v>
      </c>
      <c r="S158" s="189">
        <v>170</v>
      </c>
      <c r="T158" s="66">
        <v>12</v>
      </c>
      <c r="U158" s="178">
        <f t="shared" si="26"/>
        <v>0</v>
      </c>
      <c r="V158" s="188">
        <v>0</v>
      </c>
      <c r="W158" s="178">
        <f t="shared" si="22"/>
        <v>2162</v>
      </c>
      <c r="X158" s="178"/>
      <c r="Y158" s="49" t="s">
        <v>41</v>
      </c>
      <c r="Z158" s="1">
        <f>SUM(W158+W170+W176)</f>
        <v>5769</v>
      </c>
    </row>
    <row r="159" spans="1:26" ht="15" customHeight="1">
      <c r="A159" s="9"/>
      <c r="B159" s="49" t="s">
        <v>98</v>
      </c>
      <c r="C159" s="66">
        <v>6</v>
      </c>
      <c r="D159" s="66">
        <v>7</v>
      </c>
      <c r="E159" s="34"/>
      <c r="F159" s="67"/>
      <c r="G159" s="70">
        <v>0.05</v>
      </c>
      <c r="H159" s="70">
        <v>0.06</v>
      </c>
      <c r="I159" s="70">
        <v>0</v>
      </c>
      <c r="J159" s="71">
        <v>0</v>
      </c>
      <c r="K159" s="71">
        <v>0.22</v>
      </c>
      <c r="L159" s="71">
        <v>0.24</v>
      </c>
      <c r="M159" s="71">
        <v>1.17</v>
      </c>
      <c r="N159" s="71">
        <v>1.3</v>
      </c>
      <c r="O159" s="71"/>
      <c r="P159" s="178">
        <f t="shared" si="24"/>
        <v>66</v>
      </c>
      <c r="Q159" s="188">
        <v>11</v>
      </c>
      <c r="R159" s="178">
        <f t="shared" si="25"/>
        <v>1190</v>
      </c>
      <c r="S159" s="189">
        <v>170</v>
      </c>
      <c r="T159" s="66">
        <v>7</v>
      </c>
      <c r="U159" s="178">
        <f t="shared" si="26"/>
        <v>0</v>
      </c>
      <c r="V159" s="188">
        <v>0</v>
      </c>
      <c r="W159" s="178">
        <f t="shared" si="22"/>
        <v>1263</v>
      </c>
      <c r="X159" s="178"/>
      <c r="Y159" s="49" t="s">
        <v>98</v>
      </c>
      <c r="Z159" s="1">
        <f>SUM(W159)</f>
        <v>1263</v>
      </c>
    </row>
    <row r="160" spans="1:26" ht="15" customHeight="1">
      <c r="A160" s="9"/>
      <c r="B160" s="49" t="s">
        <v>99</v>
      </c>
      <c r="C160" s="66">
        <v>14</v>
      </c>
      <c r="D160" s="66">
        <v>18</v>
      </c>
      <c r="E160" s="34"/>
      <c r="F160" s="67"/>
      <c r="G160" s="70">
        <v>7.0000000000000007E-2</v>
      </c>
      <c r="H160" s="70">
        <v>0.09</v>
      </c>
      <c r="I160" s="70">
        <v>0.02</v>
      </c>
      <c r="J160" s="71">
        <v>0.03</v>
      </c>
      <c r="K160" s="71">
        <v>0.34</v>
      </c>
      <c r="L160" s="71">
        <v>0.43</v>
      </c>
      <c r="M160" s="71">
        <v>1.81</v>
      </c>
      <c r="N160" s="71">
        <v>2.27</v>
      </c>
      <c r="O160" s="71"/>
      <c r="P160" s="178">
        <f t="shared" si="24"/>
        <v>154</v>
      </c>
      <c r="Q160" s="188">
        <v>11</v>
      </c>
      <c r="R160" s="178">
        <f t="shared" si="25"/>
        <v>3060</v>
      </c>
      <c r="S160" s="189">
        <v>170</v>
      </c>
      <c r="T160" s="66">
        <v>18</v>
      </c>
      <c r="U160" s="178">
        <f t="shared" si="26"/>
        <v>0</v>
      </c>
      <c r="V160" s="188">
        <v>0</v>
      </c>
      <c r="W160" s="178">
        <f t="shared" si="22"/>
        <v>3232</v>
      </c>
      <c r="X160" s="178"/>
      <c r="Y160" s="49" t="s">
        <v>99</v>
      </c>
      <c r="Z160" s="1">
        <f>SUM(W160)</f>
        <v>3232</v>
      </c>
    </row>
    <row r="161" spans="1:26" ht="15" customHeight="1">
      <c r="A161" s="9"/>
      <c r="B161" s="49" t="s">
        <v>100</v>
      </c>
      <c r="C161" s="66">
        <v>1</v>
      </c>
      <c r="D161" s="66">
        <v>1</v>
      </c>
      <c r="E161" s="34"/>
      <c r="F161" s="67"/>
      <c r="G161" s="70">
        <v>0.05</v>
      </c>
      <c r="H161" s="70">
        <v>0.05</v>
      </c>
      <c r="I161" s="70">
        <v>0</v>
      </c>
      <c r="J161" s="70">
        <v>0</v>
      </c>
      <c r="K161" s="71">
        <v>0.26</v>
      </c>
      <c r="L161" s="71">
        <v>0.26</v>
      </c>
      <c r="M161" s="71">
        <v>1.19</v>
      </c>
      <c r="N161" s="71">
        <v>1.19</v>
      </c>
      <c r="O161" s="71"/>
      <c r="P161" s="178">
        <f t="shared" si="24"/>
        <v>11</v>
      </c>
      <c r="Q161" s="188">
        <v>11</v>
      </c>
      <c r="R161" s="178">
        <f t="shared" si="25"/>
        <v>170</v>
      </c>
      <c r="S161" s="189">
        <v>170</v>
      </c>
      <c r="T161" s="66">
        <v>1</v>
      </c>
      <c r="U161" s="178">
        <f t="shared" si="26"/>
        <v>0</v>
      </c>
      <c r="V161" s="188">
        <v>0</v>
      </c>
      <c r="W161" s="178">
        <f t="shared" si="22"/>
        <v>182</v>
      </c>
      <c r="X161" s="178"/>
      <c r="Y161" s="49" t="s">
        <v>100</v>
      </c>
      <c r="Z161" s="1">
        <f>SUM(W161)</f>
        <v>182</v>
      </c>
    </row>
    <row r="162" spans="1:26" ht="15" customHeight="1">
      <c r="A162" s="9"/>
      <c r="B162" s="49" t="s">
        <v>44</v>
      </c>
      <c r="C162" s="66">
        <v>6</v>
      </c>
      <c r="D162" s="66">
        <v>8</v>
      </c>
      <c r="E162" s="75"/>
      <c r="F162" s="67"/>
      <c r="G162" s="70">
        <v>0.13</v>
      </c>
      <c r="H162" s="70">
        <v>0.16</v>
      </c>
      <c r="I162" s="70">
        <v>0.3</v>
      </c>
      <c r="J162" s="70">
        <v>0.97</v>
      </c>
      <c r="K162" s="71">
        <v>0.11</v>
      </c>
      <c r="L162" s="71">
        <v>0.42</v>
      </c>
      <c r="M162" s="71">
        <v>3.32</v>
      </c>
      <c r="N162" s="71">
        <v>5.15</v>
      </c>
      <c r="O162" s="71"/>
      <c r="P162" s="178">
        <f t="shared" si="24"/>
        <v>66</v>
      </c>
      <c r="Q162" s="188">
        <v>11</v>
      </c>
      <c r="R162" s="178">
        <f t="shared" si="25"/>
        <v>1360</v>
      </c>
      <c r="S162" s="189">
        <v>170</v>
      </c>
      <c r="T162" s="66">
        <v>8</v>
      </c>
      <c r="U162" s="178">
        <f t="shared" si="26"/>
        <v>0</v>
      </c>
      <c r="V162" s="188">
        <v>0</v>
      </c>
      <c r="W162" s="178">
        <f t="shared" si="22"/>
        <v>1434</v>
      </c>
      <c r="X162" s="178"/>
      <c r="Y162" s="49" t="s">
        <v>44</v>
      </c>
      <c r="Z162" s="1">
        <f>SUM(W162)</f>
        <v>1434</v>
      </c>
    </row>
    <row r="163" spans="1:26" ht="15" customHeight="1">
      <c r="A163" s="9"/>
      <c r="B163" s="49" t="s">
        <v>15</v>
      </c>
      <c r="C163" s="66">
        <v>2</v>
      </c>
      <c r="D163" s="66">
        <v>2</v>
      </c>
      <c r="E163" s="34"/>
      <c r="F163" s="67"/>
      <c r="G163" s="70">
        <v>0.01</v>
      </c>
      <c r="H163" s="70">
        <v>0.01</v>
      </c>
      <c r="I163" s="70">
        <v>1.65</v>
      </c>
      <c r="J163" s="70">
        <v>1.65</v>
      </c>
      <c r="K163" s="71">
        <v>0.01</v>
      </c>
      <c r="L163" s="71">
        <v>0.01</v>
      </c>
      <c r="M163" s="71">
        <v>14.96</v>
      </c>
      <c r="N163" s="71">
        <v>19.96</v>
      </c>
      <c r="O163" s="71"/>
      <c r="P163" s="178">
        <f t="shared" si="24"/>
        <v>22</v>
      </c>
      <c r="Q163" s="188">
        <v>11</v>
      </c>
      <c r="R163" s="178">
        <f t="shared" si="25"/>
        <v>340</v>
      </c>
      <c r="S163" s="189">
        <v>170</v>
      </c>
      <c r="T163" s="66">
        <v>2</v>
      </c>
      <c r="U163" s="178">
        <f t="shared" si="26"/>
        <v>0</v>
      </c>
      <c r="V163" s="188">
        <v>0</v>
      </c>
      <c r="W163" s="178">
        <f t="shared" si="22"/>
        <v>364</v>
      </c>
      <c r="X163" s="178"/>
      <c r="Y163" s="49" t="s">
        <v>15</v>
      </c>
    </row>
    <row r="164" spans="1:26" ht="15" customHeight="1">
      <c r="A164" s="9"/>
      <c r="B164" s="49" t="s">
        <v>43</v>
      </c>
      <c r="C164" s="66">
        <v>2</v>
      </c>
      <c r="D164" s="66">
        <v>2</v>
      </c>
      <c r="E164" s="34"/>
      <c r="F164" s="67"/>
      <c r="G164" s="70">
        <v>0</v>
      </c>
      <c r="H164" s="70">
        <v>0</v>
      </c>
      <c r="I164" s="70">
        <v>2</v>
      </c>
      <c r="J164" s="70">
        <v>2</v>
      </c>
      <c r="K164" s="71">
        <v>0</v>
      </c>
      <c r="L164" s="71">
        <v>0</v>
      </c>
      <c r="M164" s="71">
        <v>18</v>
      </c>
      <c r="N164" s="71">
        <v>18</v>
      </c>
      <c r="O164" s="71"/>
      <c r="P164" s="178">
        <f t="shared" si="24"/>
        <v>22</v>
      </c>
      <c r="Q164" s="188">
        <v>11</v>
      </c>
      <c r="R164" s="178">
        <f t="shared" si="25"/>
        <v>340</v>
      </c>
      <c r="S164" s="189">
        <v>170</v>
      </c>
      <c r="T164" s="66">
        <v>2</v>
      </c>
      <c r="U164" s="178">
        <f t="shared" si="26"/>
        <v>0</v>
      </c>
      <c r="V164" s="188">
        <v>0</v>
      </c>
      <c r="W164" s="178">
        <f t="shared" si="22"/>
        <v>364</v>
      </c>
      <c r="X164" s="178"/>
      <c r="Y164" s="49" t="s">
        <v>43</v>
      </c>
      <c r="Z164" s="1">
        <f>SUM(W164+W173+W177)</f>
        <v>1177.5</v>
      </c>
    </row>
    <row r="165" spans="1:26" ht="15" customHeight="1">
      <c r="A165" s="9"/>
      <c r="B165" s="49" t="s">
        <v>28</v>
      </c>
      <c r="C165" s="66">
        <v>120</v>
      </c>
      <c r="D165" s="66">
        <v>160</v>
      </c>
      <c r="E165" s="34"/>
      <c r="F165" s="67"/>
      <c r="G165" s="70">
        <v>0</v>
      </c>
      <c r="H165" s="70">
        <v>0</v>
      </c>
      <c r="I165" s="70">
        <v>0</v>
      </c>
      <c r="J165" s="71">
        <v>0</v>
      </c>
      <c r="K165" s="70">
        <v>0</v>
      </c>
      <c r="L165" s="71">
        <v>0</v>
      </c>
      <c r="M165" s="71">
        <v>0</v>
      </c>
      <c r="N165" s="71">
        <v>0</v>
      </c>
      <c r="O165" s="71"/>
      <c r="P165" s="178"/>
      <c r="Q165" s="188">
        <v>11</v>
      </c>
      <c r="R165" s="178"/>
      <c r="S165" s="189">
        <v>170</v>
      </c>
      <c r="T165" s="66"/>
      <c r="U165" s="178"/>
      <c r="V165" s="188">
        <v>0</v>
      </c>
      <c r="W165" s="178"/>
      <c r="X165" s="178"/>
      <c r="Y165" s="49" t="s">
        <v>28</v>
      </c>
    </row>
    <row r="166" spans="1:26" ht="15" customHeight="1">
      <c r="A166" s="9"/>
      <c r="B166" s="48" t="s">
        <v>101</v>
      </c>
      <c r="C166" s="66"/>
      <c r="D166" s="66"/>
      <c r="E166" s="132" t="s">
        <v>102</v>
      </c>
      <c r="F166" s="124" t="s">
        <v>24</v>
      </c>
      <c r="G166" s="68">
        <v>11.53</v>
      </c>
      <c r="H166" s="68">
        <v>12.91</v>
      </c>
      <c r="I166" s="68">
        <v>7.32</v>
      </c>
      <c r="J166" s="69">
        <v>11.71</v>
      </c>
      <c r="K166" s="68">
        <v>12.34</v>
      </c>
      <c r="L166" s="69">
        <v>24.34</v>
      </c>
      <c r="M166" s="69">
        <v>191.46</v>
      </c>
      <c r="N166" s="69">
        <v>243.8</v>
      </c>
      <c r="O166" s="69"/>
      <c r="P166" s="178"/>
      <c r="Q166" s="188">
        <v>11</v>
      </c>
      <c r="R166" s="178"/>
      <c r="S166" s="189">
        <v>170</v>
      </c>
      <c r="T166" s="66"/>
      <c r="U166" s="178"/>
      <c r="V166" s="188">
        <v>0</v>
      </c>
      <c r="W166" s="178"/>
      <c r="X166" s="178"/>
      <c r="Y166" s="48" t="s">
        <v>101</v>
      </c>
    </row>
    <row r="167" spans="1:26" ht="15" customHeight="1">
      <c r="A167" s="9"/>
      <c r="B167" s="49" t="s">
        <v>36</v>
      </c>
      <c r="C167" s="66">
        <v>73</v>
      </c>
      <c r="D167" s="66">
        <v>85</v>
      </c>
      <c r="E167" s="74"/>
      <c r="F167" s="67"/>
      <c r="G167" s="70">
        <v>9.56</v>
      </c>
      <c r="H167" s="70">
        <v>10.28</v>
      </c>
      <c r="I167" s="70">
        <v>3.32</v>
      </c>
      <c r="J167" s="71">
        <v>6.87</v>
      </c>
      <c r="K167" s="71">
        <v>0</v>
      </c>
      <c r="L167" s="71">
        <v>0</v>
      </c>
      <c r="M167" s="71">
        <v>94.93</v>
      </c>
      <c r="N167" s="71">
        <v>99.79</v>
      </c>
      <c r="O167" s="71"/>
      <c r="P167" s="178">
        <f t="shared" ref="P167:P173" si="27">SUM(C167*Q167)</f>
        <v>803</v>
      </c>
      <c r="Q167" s="188">
        <v>11</v>
      </c>
      <c r="R167" s="178">
        <f t="shared" ref="R167:R173" si="28">SUM(D167*S167)</f>
        <v>14450</v>
      </c>
      <c r="S167" s="189">
        <v>170</v>
      </c>
      <c r="T167" s="66">
        <v>71</v>
      </c>
      <c r="U167" s="178">
        <f t="shared" ref="U167:U173" si="29">SUM(D167*V167)</f>
        <v>0</v>
      </c>
      <c r="V167" s="188">
        <v>0</v>
      </c>
      <c r="W167" s="178">
        <f t="shared" si="22"/>
        <v>15324</v>
      </c>
      <c r="X167" s="178"/>
      <c r="Y167" s="49" t="s">
        <v>36</v>
      </c>
    </row>
    <row r="168" spans="1:26" ht="15" customHeight="1">
      <c r="A168" s="9"/>
      <c r="B168" s="49" t="s">
        <v>103</v>
      </c>
      <c r="C168" s="125">
        <v>147</v>
      </c>
      <c r="D168" s="125">
        <v>165</v>
      </c>
      <c r="E168" s="74"/>
      <c r="F168" s="67"/>
      <c r="G168" s="70">
        <v>1.78</v>
      </c>
      <c r="H168" s="70">
        <v>2.31</v>
      </c>
      <c r="I168" s="70">
        <v>0.35</v>
      </c>
      <c r="J168" s="70">
        <v>0.36</v>
      </c>
      <c r="K168" s="71">
        <v>11.25</v>
      </c>
      <c r="L168" s="71">
        <v>22.77</v>
      </c>
      <c r="M168" s="71">
        <v>58.95</v>
      </c>
      <c r="N168" s="71">
        <v>95.86</v>
      </c>
      <c r="O168" s="71"/>
      <c r="P168" s="178">
        <f t="shared" si="27"/>
        <v>1617</v>
      </c>
      <c r="Q168" s="188">
        <v>11</v>
      </c>
      <c r="R168" s="178">
        <f t="shared" si="28"/>
        <v>28050</v>
      </c>
      <c r="S168" s="189">
        <v>170</v>
      </c>
      <c r="T168" s="125">
        <v>165</v>
      </c>
      <c r="U168" s="178">
        <f t="shared" si="29"/>
        <v>0</v>
      </c>
      <c r="V168" s="188">
        <v>0</v>
      </c>
      <c r="W168" s="178">
        <f t="shared" si="22"/>
        <v>29832</v>
      </c>
      <c r="X168" s="178"/>
      <c r="Y168" s="49" t="s">
        <v>103</v>
      </c>
    </row>
    <row r="169" spans="1:26" ht="15" customHeight="1">
      <c r="A169" s="9"/>
      <c r="B169" s="49" t="s">
        <v>39</v>
      </c>
      <c r="C169" s="73" t="s">
        <v>104</v>
      </c>
      <c r="D169" s="73" t="s">
        <v>227</v>
      </c>
      <c r="E169" s="88"/>
      <c r="F169" s="67"/>
      <c r="G169" s="70">
        <v>7.0000000000000007E-2</v>
      </c>
      <c r="H169" s="70">
        <v>0.09</v>
      </c>
      <c r="I169" s="70">
        <v>0</v>
      </c>
      <c r="J169" s="71">
        <v>0</v>
      </c>
      <c r="K169" s="71">
        <v>0.45</v>
      </c>
      <c r="L169" s="71">
        <v>0.5</v>
      </c>
      <c r="M169" s="71">
        <v>2.14</v>
      </c>
      <c r="N169" s="71">
        <v>2.84</v>
      </c>
      <c r="O169" s="71"/>
      <c r="P169" s="178">
        <f t="shared" si="27"/>
        <v>132</v>
      </c>
      <c r="Q169" s="188">
        <v>11</v>
      </c>
      <c r="R169" s="178">
        <f t="shared" si="28"/>
        <v>2380</v>
      </c>
      <c r="S169" s="189">
        <v>170</v>
      </c>
      <c r="T169" s="73" t="s">
        <v>227</v>
      </c>
      <c r="U169" s="178">
        <f t="shared" si="29"/>
        <v>0</v>
      </c>
      <c r="V169" s="188">
        <v>0</v>
      </c>
      <c r="W169" s="178">
        <f t="shared" si="22"/>
        <v>2526</v>
      </c>
      <c r="X169" s="178"/>
      <c r="Y169" s="49" t="s">
        <v>39</v>
      </c>
    </row>
    <row r="170" spans="1:26" ht="15" customHeight="1">
      <c r="A170" s="9"/>
      <c r="B170" s="49" t="s">
        <v>41</v>
      </c>
      <c r="C170" s="66">
        <v>11</v>
      </c>
      <c r="D170" s="66">
        <v>12</v>
      </c>
      <c r="E170" s="34"/>
      <c r="F170" s="67"/>
      <c r="G170" s="70">
        <v>0.05</v>
      </c>
      <c r="H170" s="70">
        <v>0.12</v>
      </c>
      <c r="I170" s="70">
        <v>0</v>
      </c>
      <c r="J170" s="71">
        <v>0</v>
      </c>
      <c r="K170" s="71">
        <v>0.4</v>
      </c>
      <c r="L170" s="71">
        <v>0.7</v>
      </c>
      <c r="M170" s="71">
        <v>1.47</v>
      </c>
      <c r="N170" s="71">
        <v>3.02</v>
      </c>
      <c r="O170" s="71"/>
      <c r="P170" s="178">
        <f t="shared" si="27"/>
        <v>121</v>
      </c>
      <c r="Q170" s="188">
        <v>11</v>
      </c>
      <c r="R170" s="178">
        <f t="shared" si="28"/>
        <v>2040</v>
      </c>
      <c r="S170" s="189">
        <v>170</v>
      </c>
      <c r="T170" s="66">
        <v>12</v>
      </c>
      <c r="U170" s="178">
        <f t="shared" si="29"/>
        <v>0</v>
      </c>
      <c r="V170" s="188">
        <v>0</v>
      </c>
      <c r="W170" s="178">
        <f t="shared" si="22"/>
        <v>2173</v>
      </c>
      <c r="X170" s="178"/>
      <c r="Y170" s="49" t="s">
        <v>41</v>
      </c>
    </row>
    <row r="171" spans="1:26" ht="15" customHeight="1">
      <c r="A171" s="9"/>
      <c r="B171" s="49" t="s">
        <v>42</v>
      </c>
      <c r="C171" s="66">
        <v>2</v>
      </c>
      <c r="D171" s="66">
        <v>3</v>
      </c>
      <c r="E171" s="34"/>
      <c r="F171" s="67"/>
      <c r="G171" s="70">
        <v>0.06</v>
      </c>
      <c r="H171" s="70">
        <v>0.1</v>
      </c>
      <c r="I171" s="70">
        <v>0</v>
      </c>
      <c r="J171" s="70">
        <v>0</v>
      </c>
      <c r="K171" s="71">
        <v>0.23</v>
      </c>
      <c r="L171" s="71">
        <v>0.35</v>
      </c>
      <c r="M171" s="71">
        <v>0.97</v>
      </c>
      <c r="N171" s="71">
        <v>1.89</v>
      </c>
      <c r="O171" s="71"/>
      <c r="P171" s="178">
        <f t="shared" si="27"/>
        <v>22</v>
      </c>
      <c r="Q171" s="188">
        <v>11</v>
      </c>
      <c r="R171" s="178">
        <f t="shared" si="28"/>
        <v>510</v>
      </c>
      <c r="S171" s="189">
        <v>170</v>
      </c>
      <c r="T171" s="66">
        <v>3</v>
      </c>
      <c r="U171" s="178">
        <f t="shared" si="29"/>
        <v>0</v>
      </c>
      <c r="V171" s="188">
        <v>0</v>
      </c>
      <c r="W171" s="178">
        <f t="shared" si="22"/>
        <v>535</v>
      </c>
      <c r="X171" s="178"/>
      <c r="Y171" s="49" t="s">
        <v>42</v>
      </c>
      <c r="Z171" s="1">
        <f>SUM(W171)</f>
        <v>535</v>
      </c>
    </row>
    <row r="172" spans="1:26" ht="15" customHeight="1">
      <c r="A172" s="9"/>
      <c r="B172" s="49" t="s">
        <v>15</v>
      </c>
      <c r="C172" s="66">
        <v>2</v>
      </c>
      <c r="D172" s="66">
        <v>3</v>
      </c>
      <c r="E172" s="88"/>
      <c r="F172" s="67"/>
      <c r="G172" s="70">
        <v>0.01</v>
      </c>
      <c r="H172" s="70">
        <v>0.01</v>
      </c>
      <c r="I172" s="70">
        <v>1.65</v>
      </c>
      <c r="J172" s="70">
        <v>2.48</v>
      </c>
      <c r="K172" s="71">
        <v>0.01</v>
      </c>
      <c r="L172" s="71">
        <v>0.02</v>
      </c>
      <c r="M172" s="71">
        <v>15</v>
      </c>
      <c r="N172" s="71">
        <v>22.4</v>
      </c>
      <c r="O172" s="71"/>
      <c r="P172" s="178">
        <f t="shared" si="27"/>
        <v>22</v>
      </c>
      <c r="Q172" s="188">
        <v>11</v>
      </c>
      <c r="R172" s="178">
        <f t="shared" si="28"/>
        <v>510</v>
      </c>
      <c r="S172" s="189">
        <v>170</v>
      </c>
      <c r="T172" s="66">
        <v>3</v>
      </c>
      <c r="U172" s="178">
        <f t="shared" si="29"/>
        <v>0</v>
      </c>
      <c r="V172" s="188">
        <v>0</v>
      </c>
      <c r="W172" s="178">
        <f t="shared" si="22"/>
        <v>535</v>
      </c>
      <c r="X172" s="178"/>
      <c r="Y172" s="49" t="s">
        <v>15</v>
      </c>
    </row>
    <row r="173" spans="1:26" ht="15" customHeight="1">
      <c r="A173" s="9"/>
      <c r="B173" s="49" t="s">
        <v>43</v>
      </c>
      <c r="C173" s="66">
        <v>2</v>
      </c>
      <c r="D173" s="66">
        <v>2</v>
      </c>
      <c r="E173" s="34"/>
      <c r="F173" s="67"/>
      <c r="G173" s="70">
        <v>0</v>
      </c>
      <c r="H173" s="70">
        <v>0</v>
      </c>
      <c r="I173" s="70">
        <v>2</v>
      </c>
      <c r="J173" s="70">
        <v>2</v>
      </c>
      <c r="K173" s="71">
        <v>0</v>
      </c>
      <c r="L173" s="71">
        <v>0</v>
      </c>
      <c r="M173" s="71">
        <v>18</v>
      </c>
      <c r="N173" s="71">
        <v>18</v>
      </c>
      <c r="O173" s="71"/>
      <c r="P173" s="178">
        <f t="shared" si="27"/>
        <v>22</v>
      </c>
      <c r="Q173" s="188">
        <v>11</v>
      </c>
      <c r="R173" s="178">
        <f t="shared" si="28"/>
        <v>340</v>
      </c>
      <c r="S173" s="189">
        <v>170</v>
      </c>
      <c r="T173" s="66">
        <v>2</v>
      </c>
      <c r="U173" s="178">
        <f t="shared" si="29"/>
        <v>0</v>
      </c>
      <c r="V173" s="188">
        <v>0</v>
      </c>
      <c r="W173" s="178">
        <f t="shared" si="22"/>
        <v>364</v>
      </c>
      <c r="X173" s="178"/>
      <c r="Y173" s="49" t="s">
        <v>43</v>
      </c>
    </row>
    <row r="174" spans="1:26" ht="30.75" customHeight="1">
      <c r="A174" s="9"/>
      <c r="B174" s="50" t="s">
        <v>105</v>
      </c>
      <c r="C174" s="133"/>
      <c r="D174" s="66"/>
      <c r="E174" s="87" t="s">
        <v>82</v>
      </c>
      <c r="F174" s="67" t="s">
        <v>22</v>
      </c>
      <c r="G174" s="68">
        <v>0.3</v>
      </c>
      <c r="H174" s="68">
        <v>0.39</v>
      </c>
      <c r="I174" s="68">
        <v>2.0299999999999998</v>
      </c>
      <c r="J174" s="69">
        <v>2.5499999999999998</v>
      </c>
      <c r="K174" s="68">
        <v>1.19</v>
      </c>
      <c r="L174" s="69">
        <v>1.4</v>
      </c>
      <c r="M174" s="69">
        <v>24.26</v>
      </c>
      <c r="N174" s="69">
        <v>30.21</v>
      </c>
      <c r="O174" s="69"/>
      <c r="P174" s="178"/>
      <c r="Q174" s="188">
        <v>11</v>
      </c>
      <c r="R174" s="178"/>
      <c r="S174" s="189">
        <v>170</v>
      </c>
      <c r="T174" s="66"/>
      <c r="U174" s="178"/>
      <c r="V174" s="188">
        <v>0</v>
      </c>
      <c r="W174" s="178"/>
      <c r="X174" s="178"/>
      <c r="Y174" s="50" t="s">
        <v>105</v>
      </c>
    </row>
    <row r="175" spans="1:26" ht="15" customHeight="1">
      <c r="A175" s="9"/>
      <c r="B175" s="49" t="s">
        <v>106</v>
      </c>
      <c r="C175" s="66">
        <v>36</v>
      </c>
      <c r="D175" s="66">
        <v>44</v>
      </c>
      <c r="E175" s="34"/>
      <c r="F175" s="67"/>
      <c r="G175" s="70">
        <v>0.24</v>
      </c>
      <c r="H175" s="70">
        <v>0.3</v>
      </c>
      <c r="I175" s="70">
        <v>0.03</v>
      </c>
      <c r="J175" s="71">
        <v>0.04</v>
      </c>
      <c r="K175" s="70">
        <v>0.66</v>
      </c>
      <c r="L175" s="71">
        <v>0.83</v>
      </c>
      <c r="M175" s="71">
        <v>3.85</v>
      </c>
      <c r="N175" s="71">
        <v>4.84</v>
      </c>
      <c r="O175" s="71"/>
      <c r="P175" s="178">
        <f>SUM(C175*Q175)</f>
        <v>396</v>
      </c>
      <c r="Q175" s="188">
        <v>11</v>
      </c>
      <c r="R175" s="178">
        <f>SUM(D175*S175)</f>
        <v>7480</v>
      </c>
      <c r="S175" s="189">
        <v>170</v>
      </c>
      <c r="T175" s="66">
        <v>45</v>
      </c>
      <c r="U175" s="178">
        <f>SUM(D175*V175)</f>
        <v>0</v>
      </c>
      <c r="V175" s="188">
        <v>0</v>
      </c>
      <c r="W175" s="178">
        <f t="shared" si="22"/>
        <v>7921</v>
      </c>
      <c r="X175" s="178"/>
      <c r="Y175" s="49" t="s">
        <v>106</v>
      </c>
      <c r="Z175" s="1">
        <f>SUM(W175)</f>
        <v>7921</v>
      </c>
    </row>
    <row r="176" spans="1:26" ht="15" customHeight="1">
      <c r="A176" s="9"/>
      <c r="B176" s="49" t="s">
        <v>41</v>
      </c>
      <c r="C176" s="66">
        <v>6</v>
      </c>
      <c r="D176" s="66">
        <v>8</v>
      </c>
      <c r="E176" s="34"/>
      <c r="F176" s="67"/>
      <c r="G176" s="70">
        <v>0.06</v>
      </c>
      <c r="H176" s="70">
        <v>0.09</v>
      </c>
      <c r="I176" s="70">
        <v>0</v>
      </c>
      <c r="J176" s="70">
        <v>0.01</v>
      </c>
      <c r="K176" s="71">
        <v>0.53</v>
      </c>
      <c r="L176" s="71">
        <v>0.56999999999999995</v>
      </c>
      <c r="M176" s="71">
        <v>2.41</v>
      </c>
      <c r="N176" s="71">
        <v>2.87</v>
      </c>
      <c r="O176" s="71"/>
      <c r="P176" s="178">
        <f>SUM(C176*Q176)</f>
        <v>66</v>
      </c>
      <c r="Q176" s="188">
        <v>11</v>
      </c>
      <c r="R176" s="178">
        <f>SUM(D176*S176)</f>
        <v>1360</v>
      </c>
      <c r="S176" s="189">
        <v>170</v>
      </c>
      <c r="T176" s="66">
        <v>8</v>
      </c>
      <c r="U176" s="178">
        <f>SUM(D176*V176)</f>
        <v>0</v>
      </c>
      <c r="V176" s="188">
        <v>0</v>
      </c>
      <c r="W176" s="178">
        <f t="shared" si="22"/>
        <v>1434</v>
      </c>
      <c r="X176" s="178"/>
      <c r="Y176" s="49" t="s">
        <v>41</v>
      </c>
    </row>
    <row r="177" spans="1:26" ht="15" customHeight="1">
      <c r="A177" s="9"/>
      <c r="B177" s="49" t="s">
        <v>43</v>
      </c>
      <c r="C177" s="66">
        <v>2</v>
      </c>
      <c r="D177" s="66">
        <v>2.5</v>
      </c>
      <c r="E177" s="34"/>
      <c r="F177" s="67"/>
      <c r="G177" s="70">
        <v>0</v>
      </c>
      <c r="H177" s="70">
        <v>0</v>
      </c>
      <c r="I177" s="70">
        <v>2</v>
      </c>
      <c r="J177" s="70">
        <v>2.5</v>
      </c>
      <c r="K177" s="70">
        <v>0</v>
      </c>
      <c r="L177" s="70">
        <v>0</v>
      </c>
      <c r="M177" s="71">
        <v>18</v>
      </c>
      <c r="N177" s="71">
        <v>22.5</v>
      </c>
      <c r="O177" s="71"/>
      <c r="P177" s="178">
        <f>SUM(C177*Q177)</f>
        <v>22</v>
      </c>
      <c r="Q177" s="188">
        <v>11</v>
      </c>
      <c r="R177" s="178">
        <f>SUM(D177*S177)</f>
        <v>425</v>
      </c>
      <c r="S177" s="189">
        <v>170</v>
      </c>
      <c r="T177" s="66">
        <v>2.5</v>
      </c>
      <c r="U177" s="178">
        <f>SUM(D177*V177)</f>
        <v>0</v>
      </c>
      <c r="V177" s="188">
        <v>0</v>
      </c>
      <c r="W177" s="178">
        <f t="shared" si="22"/>
        <v>449.5</v>
      </c>
      <c r="X177" s="178"/>
      <c r="Y177" s="49" t="s">
        <v>43</v>
      </c>
    </row>
    <row r="178" spans="1:26" ht="30" customHeight="1">
      <c r="A178" s="9"/>
      <c r="B178" s="48" t="s">
        <v>56</v>
      </c>
      <c r="C178" s="66"/>
      <c r="D178" s="66"/>
      <c r="E178" s="34" t="s">
        <v>35</v>
      </c>
      <c r="F178" s="67" t="s">
        <v>24</v>
      </c>
      <c r="G178" s="68">
        <v>7.0000000000000007E-2</v>
      </c>
      <c r="H178" s="68">
        <v>0.08</v>
      </c>
      <c r="I178" s="68">
        <v>7.0000000000000007E-2</v>
      </c>
      <c r="J178" s="69">
        <v>0.08</v>
      </c>
      <c r="K178" s="69">
        <v>7.67</v>
      </c>
      <c r="L178" s="69">
        <v>8.86</v>
      </c>
      <c r="M178" s="69">
        <v>31.99</v>
      </c>
      <c r="N178" s="69">
        <v>36.93</v>
      </c>
      <c r="O178" s="69"/>
      <c r="P178" s="178"/>
      <c r="Q178" s="188">
        <v>11</v>
      </c>
      <c r="R178" s="178"/>
      <c r="S178" s="189">
        <v>170</v>
      </c>
      <c r="T178" s="66"/>
      <c r="U178" s="178"/>
      <c r="V178" s="188">
        <v>0</v>
      </c>
      <c r="W178" s="178"/>
      <c r="X178" s="178"/>
      <c r="Y178" s="48" t="s">
        <v>56</v>
      </c>
    </row>
    <row r="179" spans="1:26" ht="15" customHeight="1">
      <c r="A179" s="9"/>
      <c r="B179" s="49" t="s">
        <v>57</v>
      </c>
      <c r="C179" s="66">
        <v>20</v>
      </c>
      <c r="D179" s="66">
        <v>22</v>
      </c>
      <c r="E179" s="72"/>
      <c r="F179" s="67"/>
      <c r="G179" s="70">
        <v>7.0000000000000007E-2</v>
      </c>
      <c r="H179" s="70">
        <v>0.08</v>
      </c>
      <c r="I179" s="70">
        <v>7.0000000000000007E-2</v>
      </c>
      <c r="J179" s="71">
        <v>0.08</v>
      </c>
      <c r="K179" s="71">
        <v>1.67</v>
      </c>
      <c r="L179" s="71">
        <v>1.86</v>
      </c>
      <c r="M179" s="71">
        <v>7.99</v>
      </c>
      <c r="N179" s="71">
        <v>8.93</v>
      </c>
      <c r="O179" s="71"/>
      <c r="P179" s="178">
        <f>SUM(C179*Q179)</f>
        <v>220</v>
      </c>
      <c r="Q179" s="188">
        <v>11</v>
      </c>
      <c r="R179" s="178">
        <f>SUM(D179*S179)</f>
        <v>3740</v>
      </c>
      <c r="S179" s="189">
        <v>170</v>
      </c>
      <c r="T179" s="66">
        <v>38</v>
      </c>
      <c r="U179" s="178">
        <f>SUM(D179*V179)</f>
        <v>0</v>
      </c>
      <c r="V179" s="188">
        <v>0</v>
      </c>
      <c r="W179" s="178">
        <f t="shared" si="22"/>
        <v>3998</v>
      </c>
      <c r="X179" s="178"/>
      <c r="Y179" s="49" t="s">
        <v>57</v>
      </c>
      <c r="Z179" s="1">
        <f>SUM(W179)</f>
        <v>3998</v>
      </c>
    </row>
    <row r="180" spans="1:26" ht="15" customHeight="1">
      <c r="A180" s="9"/>
      <c r="B180" s="49" t="s">
        <v>26</v>
      </c>
      <c r="C180" s="66">
        <v>6</v>
      </c>
      <c r="D180" s="66">
        <v>7</v>
      </c>
      <c r="E180" s="72"/>
      <c r="F180" s="67"/>
      <c r="G180" s="70">
        <v>0</v>
      </c>
      <c r="H180" s="70">
        <v>0</v>
      </c>
      <c r="I180" s="70">
        <v>0</v>
      </c>
      <c r="J180" s="71">
        <v>0</v>
      </c>
      <c r="K180" s="71">
        <v>6</v>
      </c>
      <c r="L180" s="71">
        <v>7</v>
      </c>
      <c r="M180" s="71">
        <v>24</v>
      </c>
      <c r="N180" s="71">
        <v>28</v>
      </c>
      <c r="O180" s="71"/>
      <c r="P180" s="178">
        <f>SUM(C180*Q180)</f>
        <v>66</v>
      </c>
      <c r="Q180" s="188">
        <v>11</v>
      </c>
      <c r="R180" s="178">
        <f>SUM(D180*S180)</f>
        <v>1190</v>
      </c>
      <c r="S180" s="189">
        <v>170</v>
      </c>
      <c r="T180" s="66">
        <v>7</v>
      </c>
      <c r="U180" s="178">
        <f>SUM(D180*V180)</f>
        <v>0</v>
      </c>
      <c r="V180" s="188">
        <v>0</v>
      </c>
      <c r="W180" s="178">
        <f t="shared" si="22"/>
        <v>1263</v>
      </c>
      <c r="X180" s="178"/>
      <c r="Y180" s="49" t="s">
        <v>26</v>
      </c>
    </row>
    <row r="181" spans="1:26" ht="15" customHeight="1">
      <c r="A181" s="9"/>
      <c r="B181" s="49" t="s">
        <v>28</v>
      </c>
      <c r="C181" s="66">
        <v>160</v>
      </c>
      <c r="D181" s="66">
        <v>190</v>
      </c>
      <c r="E181" s="72"/>
      <c r="F181" s="67"/>
      <c r="G181" s="70">
        <v>0</v>
      </c>
      <c r="H181" s="70">
        <v>0</v>
      </c>
      <c r="I181" s="70">
        <v>0</v>
      </c>
      <c r="J181" s="71">
        <v>0</v>
      </c>
      <c r="K181" s="71">
        <v>0</v>
      </c>
      <c r="L181" s="71">
        <v>0</v>
      </c>
      <c r="M181" s="71">
        <v>0</v>
      </c>
      <c r="N181" s="71">
        <v>0</v>
      </c>
      <c r="O181" s="71"/>
      <c r="P181" s="178"/>
      <c r="Q181" s="188">
        <v>11</v>
      </c>
      <c r="R181" s="178"/>
      <c r="S181" s="189">
        <v>170</v>
      </c>
      <c r="T181" s="66"/>
      <c r="U181" s="178"/>
      <c r="V181" s="188">
        <v>0</v>
      </c>
      <c r="W181" s="178"/>
      <c r="X181" s="178"/>
      <c r="Y181" s="49" t="s">
        <v>28</v>
      </c>
    </row>
    <row r="182" spans="1:26" ht="15" customHeight="1">
      <c r="A182" s="9"/>
      <c r="B182" s="48" t="s">
        <v>58</v>
      </c>
      <c r="C182" s="66">
        <v>20</v>
      </c>
      <c r="D182" s="76">
        <v>27</v>
      </c>
      <c r="E182" s="72" t="s">
        <v>59</v>
      </c>
      <c r="F182" s="99" t="s">
        <v>222</v>
      </c>
      <c r="G182" s="68">
        <v>1.52</v>
      </c>
      <c r="H182" s="68">
        <v>2.0499999999999998</v>
      </c>
      <c r="I182" s="68">
        <v>0.16</v>
      </c>
      <c r="J182" s="69">
        <v>0.22</v>
      </c>
      <c r="K182" s="69">
        <v>9.8000000000000007</v>
      </c>
      <c r="L182" s="69">
        <v>13.8</v>
      </c>
      <c r="M182" s="69">
        <v>47</v>
      </c>
      <c r="N182" s="69">
        <v>67.599999999999994</v>
      </c>
      <c r="O182" s="69"/>
      <c r="P182" s="178">
        <f>SUM(C182*Q182)</f>
        <v>220</v>
      </c>
      <c r="Q182" s="188">
        <v>11</v>
      </c>
      <c r="R182" s="178">
        <f>SUM(D182*S182)</f>
        <v>4590</v>
      </c>
      <c r="S182" s="189">
        <v>170</v>
      </c>
      <c r="T182" s="76">
        <v>27</v>
      </c>
      <c r="U182" s="178">
        <f>SUM(D182*V182)</f>
        <v>0</v>
      </c>
      <c r="V182" s="188">
        <v>0</v>
      </c>
      <c r="W182" s="178">
        <f t="shared" si="22"/>
        <v>4837</v>
      </c>
      <c r="X182" s="178"/>
      <c r="Y182" s="48" t="s">
        <v>58</v>
      </c>
      <c r="Z182" s="1">
        <f>SUM(W140+W182+W191)</f>
        <v>13932</v>
      </c>
    </row>
    <row r="183" spans="1:26" ht="15" customHeight="1">
      <c r="A183" s="10"/>
      <c r="B183" s="52" t="s">
        <v>60</v>
      </c>
      <c r="C183" s="76">
        <v>28</v>
      </c>
      <c r="D183" s="76">
        <v>35</v>
      </c>
      <c r="E183" s="100" t="s">
        <v>61</v>
      </c>
      <c r="F183" s="99" t="s">
        <v>223</v>
      </c>
      <c r="G183" s="101">
        <v>1.57</v>
      </c>
      <c r="H183" s="101">
        <v>1.96</v>
      </c>
      <c r="I183" s="101">
        <v>0.31</v>
      </c>
      <c r="J183" s="102">
        <v>0.39</v>
      </c>
      <c r="K183" s="102">
        <v>13.8</v>
      </c>
      <c r="L183" s="102">
        <v>17.3</v>
      </c>
      <c r="M183" s="102">
        <v>65</v>
      </c>
      <c r="N183" s="102">
        <v>81</v>
      </c>
      <c r="O183" s="102"/>
      <c r="P183" s="178">
        <f>SUM(C183*Q183)</f>
        <v>308</v>
      </c>
      <c r="Q183" s="188">
        <v>11</v>
      </c>
      <c r="R183" s="178">
        <f>SUM(D183*S183)</f>
        <v>5950</v>
      </c>
      <c r="S183" s="189">
        <v>170</v>
      </c>
      <c r="T183" s="76">
        <v>35</v>
      </c>
      <c r="U183" s="178">
        <f>SUM(D183*V183)</f>
        <v>0</v>
      </c>
      <c r="V183" s="188">
        <v>0</v>
      </c>
      <c r="W183" s="178">
        <f t="shared" si="22"/>
        <v>6293</v>
      </c>
      <c r="X183" s="178"/>
      <c r="Y183" s="52" t="s">
        <v>60</v>
      </c>
      <c r="Z183" s="1">
        <f>SUM(W183)</f>
        <v>6293</v>
      </c>
    </row>
    <row r="184" spans="1:26" ht="15" customHeight="1">
      <c r="A184" s="11" t="s">
        <v>62</v>
      </c>
      <c r="B184" s="53"/>
      <c r="C184" s="110"/>
      <c r="D184" s="110"/>
      <c r="E184" s="81"/>
      <c r="F184" s="82"/>
      <c r="G184" s="83">
        <f t="shared" ref="G184:N184" si="30">G152+G166+G174+G178+G182+G183</f>
        <v>18.03</v>
      </c>
      <c r="H184" s="83">
        <f t="shared" si="30"/>
        <v>20.81</v>
      </c>
      <c r="I184" s="83">
        <f t="shared" si="30"/>
        <v>15.830000000000002</v>
      </c>
      <c r="J184" s="83">
        <f t="shared" si="30"/>
        <v>21.61</v>
      </c>
      <c r="K184" s="83">
        <f t="shared" si="30"/>
        <v>53.78</v>
      </c>
      <c r="L184" s="83">
        <f t="shared" si="30"/>
        <v>75.179999999999993</v>
      </c>
      <c r="M184" s="83">
        <f t="shared" si="30"/>
        <v>454.77</v>
      </c>
      <c r="N184" s="83">
        <f t="shared" si="30"/>
        <v>591.11</v>
      </c>
      <c r="O184" s="83"/>
      <c r="P184" s="188"/>
      <c r="Q184" s="188">
        <v>11</v>
      </c>
      <c r="R184" s="188"/>
      <c r="S184" s="189">
        <v>170</v>
      </c>
      <c r="T184" s="80"/>
      <c r="U184" s="188"/>
      <c r="V184" s="188"/>
      <c r="W184" s="188"/>
      <c r="X184" s="188"/>
      <c r="Y184" s="53"/>
    </row>
    <row r="185" spans="1:26" ht="15" customHeight="1">
      <c r="A185" s="12" t="s">
        <v>63</v>
      </c>
      <c r="B185" s="53"/>
      <c r="C185" s="80"/>
      <c r="D185" s="80"/>
      <c r="E185" s="81"/>
      <c r="F185" s="84"/>
      <c r="G185" s="116"/>
      <c r="H185" s="116"/>
      <c r="I185" s="116"/>
      <c r="J185" s="86"/>
      <c r="K185" s="86"/>
      <c r="L185" s="86"/>
      <c r="M185" s="86"/>
      <c r="N185" s="86"/>
      <c r="O185" s="104"/>
      <c r="P185" s="188"/>
      <c r="Q185" s="188">
        <v>11</v>
      </c>
      <c r="R185" s="188"/>
      <c r="S185" s="189">
        <v>170</v>
      </c>
      <c r="T185" s="80"/>
      <c r="U185" s="188"/>
      <c r="V185" s="188"/>
      <c r="W185" s="188"/>
      <c r="X185" s="188"/>
      <c r="Y185" s="12" t="s">
        <v>63</v>
      </c>
    </row>
    <row r="186" spans="1:26" ht="15" customHeight="1">
      <c r="A186" s="9"/>
      <c r="B186" s="48" t="s">
        <v>107</v>
      </c>
      <c r="C186" s="66"/>
      <c r="D186" s="66"/>
      <c r="E186" s="72" t="s">
        <v>35</v>
      </c>
      <c r="F186" s="72" t="s">
        <v>35</v>
      </c>
      <c r="G186" s="68">
        <v>12.24</v>
      </c>
      <c r="H186" s="68">
        <v>12.24</v>
      </c>
      <c r="I186" s="68">
        <v>13.28</v>
      </c>
      <c r="J186" s="68">
        <v>13.28</v>
      </c>
      <c r="K186" s="69">
        <v>3.66</v>
      </c>
      <c r="L186" s="69">
        <v>3.66</v>
      </c>
      <c r="M186" s="69">
        <v>183.32</v>
      </c>
      <c r="N186" s="69">
        <v>183.32</v>
      </c>
      <c r="O186" s="69"/>
      <c r="P186" s="178"/>
      <c r="Q186" s="188">
        <v>11</v>
      </c>
      <c r="R186" s="178"/>
      <c r="S186" s="189">
        <v>170</v>
      </c>
      <c r="T186" s="66"/>
      <c r="U186" s="178"/>
      <c r="V186" s="178"/>
      <c r="W186" s="178"/>
      <c r="X186" s="178"/>
      <c r="Y186" s="48" t="s">
        <v>107</v>
      </c>
    </row>
    <row r="187" spans="1:26" ht="15" customHeight="1">
      <c r="A187" s="9"/>
      <c r="B187" s="49" t="s">
        <v>13</v>
      </c>
      <c r="C187" s="66">
        <v>97</v>
      </c>
      <c r="D187" s="66">
        <v>97</v>
      </c>
      <c r="E187" s="74"/>
      <c r="F187" s="67"/>
      <c r="G187" s="70">
        <v>11.07</v>
      </c>
      <c r="H187" s="70">
        <v>11.07</v>
      </c>
      <c r="I187" s="70">
        <v>10.02</v>
      </c>
      <c r="J187" s="70">
        <v>10.02</v>
      </c>
      <c r="K187" s="71">
        <v>0.6</v>
      </c>
      <c r="L187" s="71">
        <v>0.6</v>
      </c>
      <c r="M187" s="71">
        <v>137.01</v>
      </c>
      <c r="N187" s="71">
        <v>137.01</v>
      </c>
      <c r="O187" s="71"/>
      <c r="P187" s="178">
        <f>SUM(C187*Q187)</f>
        <v>1067</v>
      </c>
      <c r="Q187" s="188">
        <v>11</v>
      </c>
      <c r="R187" s="178">
        <f>SUM(D187*S187)</f>
        <v>16490</v>
      </c>
      <c r="S187" s="189">
        <v>170</v>
      </c>
      <c r="T187" s="66">
        <v>97</v>
      </c>
      <c r="U187" s="178">
        <f>SUM(D187*V187)</f>
        <v>0</v>
      </c>
      <c r="V187" s="178"/>
      <c r="W187" s="178">
        <f t="shared" si="22"/>
        <v>17654</v>
      </c>
      <c r="X187" s="178"/>
      <c r="Y187" s="49" t="s">
        <v>13</v>
      </c>
      <c r="Z187" s="1">
        <f>SUM(W187/40)</f>
        <v>441.35</v>
      </c>
    </row>
    <row r="188" spans="1:26" ht="15" customHeight="1">
      <c r="A188" s="9"/>
      <c r="B188" s="49" t="s">
        <v>14</v>
      </c>
      <c r="C188" s="66">
        <v>65</v>
      </c>
      <c r="D188" s="66">
        <v>65</v>
      </c>
      <c r="E188" s="131"/>
      <c r="F188" s="67"/>
      <c r="G188" s="70">
        <v>1.1599999999999999</v>
      </c>
      <c r="H188" s="70">
        <v>1.1599999999999999</v>
      </c>
      <c r="I188" s="70">
        <v>0.78</v>
      </c>
      <c r="J188" s="70">
        <v>0.78</v>
      </c>
      <c r="K188" s="71">
        <v>3.04</v>
      </c>
      <c r="L188" s="71">
        <v>3.04</v>
      </c>
      <c r="M188" s="71">
        <v>23.91</v>
      </c>
      <c r="N188" s="71">
        <v>23.91</v>
      </c>
      <c r="O188" s="71"/>
      <c r="P188" s="178">
        <f>SUM(C188*Q188)</f>
        <v>715</v>
      </c>
      <c r="Q188" s="188">
        <v>11</v>
      </c>
      <c r="R188" s="178">
        <f>SUM(D188*S188)</f>
        <v>11050</v>
      </c>
      <c r="S188" s="189">
        <v>170</v>
      </c>
      <c r="T188" s="66">
        <v>65</v>
      </c>
      <c r="U188" s="178">
        <f>SUM(D188*V188)</f>
        <v>0</v>
      </c>
      <c r="V188" s="178"/>
      <c r="W188" s="178">
        <f t="shared" si="22"/>
        <v>11830</v>
      </c>
      <c r="X188" s="178"/>
      <c r="Y188" s="49" t="s">
        <v>14</v>
      </c>
    </row>
    <row r="189" spans="1:26" ht="15" customHeight="1">
      <c r="A189" s="9"/>
      <c r="B189" s="49" t="s">
        <v>15</v>
      </c>
      <c r="C189" s="73" t="s">
        <v>108</v>
      </c>
      <c r="D189" s="66">
        <v>3</v>
      </c>
      <c r="E189" s="131"/>
      <c r="F189" s="67"/>
      <c r="G189" s="70">
        <v>0.01</v>
      </c>
      <c r="H189" s="70">
        <v>0.01</v>
      </c>
      <c r="I189" s="70">
        <v>2.48</v>
      </c>
      <c r="J189" s="70">
        <v>2.48</v>
      </c>
      <c r="K189" s="71">
        <v>0.02</v>
      </c>
      <c r="L189" s="71">
        <v>0.02</v>
      </c>
      <c r="M189" s="71">
        <v>22.4</v>
      </c>
      <c r="N189" s="71">
        <v>22.4</v>
      </c>
      <c r="O189" s="71"/>
      <c r="P189" s="178">
        <f>SUM(C189*Q189)</f>
        <v>33</v>
      </c>
      <c r="Q189" s="188">
        <v>11</v>
      </c>
      <c r="R189" s="178">
        <f>SUM(D189*S189)</f>
        <v>510</v>
      </c>
      <c r="S189" s="189">
        <v>170</v>
      </c>
      <c r="T189" s="66">
        <v>3</v>
      </c>
      <c r="U189" s="178">
        <f>SUM(D189*V189)</f>
        <v>0</v>
      </c>
      <c r="V189" s="178"/>
      <c r="W189" s="178">
        <f t="shared" si="22"/>
        <v>546</v>
      </c>
      <c r="X189" s="178"/>
      <c r="Y189" s="49" t="s">
        <v>15</v>
      </c>
    </row>
    <row r="190" spans="1:26" ht="15" customHeight="1">
      <c r="A190" s="9"/>
      <c r="B190" s="50" t="s">
        <v>109</v>
      </c>
      <c r="C190" s="125">
        <v>32</v>
      </c>
      <c r="D190" s="66">
        <v>53</v>
      </c>
      <c r="E190" s="87" t="s">
        <v>54</v>
      </c>
      <c r="F190" s="67" t="s">
        <v>22</v>
      </c>
      <c r="G190" s="68">
        <v>0.18</v>
      </c>
      <c r="H190" s="68">
        <v>0.4</v>
      </c>
      <c r="I190" s="68">
        <v>0.9</v>
      </c>
      <c r="J190" s="69">
        <v>2</v>
      </c>
      <c r="K190" s="69">
        <v>0.96</v>
      </c>
      <c r="L190" s="69">
        <v>2.15</v>
      </c>
      <c r="M190" s="69">
        <v>12</v>
      </c>
      <c r="N190" s="69">
        <v>27.5</v>
      </c>
      <c r="O190" s="69"/>
      <c r="P190" s="178">
        <f>SUM(C190*Q190)</f>
        <v>352</v>
      </c>
      <c r="Q190" s="188">
        <v>11</v>
      </c>
      <c r="R190" s="178">
        <f>SUM(D190*S190)</f>
        <v>9010</v>
      </c>
      <c r="S190" s="189">
        <v>170</v>
      </c>
      <c r="T190" s="66">
        <v>53</v>
      </c>
      <c r="U190" s="178">
        <f>SUM(D190*V190)</f>
        <v>0</v>
      </c>
      <c r="V190" s="178"/>
      <c r="W190" s="178">
        <f t="shared" si="22"/>
        <v>9415</v>
      </c>
      <c r="X190" s="178"/>
      <c r="Y190" s="50" t="s">
        <v>109</v>
      </c>
      <c r="Z190" s="1">
        <f>SUM(W190/650)</f>
        <v>14.484615384615385</v>
      </c>
    </row>
    <row r="191" spans="1:26" ht="15" customHeight="1">
      <c r="A191" s="9"/>
      <c r="B191" s="48" t="s">
        <v>58</v>
      </c>
      <c r="C191" s="66">
        <v>14</v>
      </c>
      <c r="D191" s="66">
        <v>26</v>
      </c>
      <c r="E191" s="72" t="s">
        <v>110</v>
      </c>
      <c r="F191" s="72" t="s">
        <v>228</v>
      </c>
      <c r="G191" s="68">
        <v>1</v>
      </c>
      <c r="H191" s="68">
        <v>1.98</v>
      </c>
      <c r="I191" s="68">
        <v>0.1</v>
      </c>
      <c r="J191" s="69">
        <v>0.2</v>
      </c>
      <c r="K191" s="69">
        <v>6.49</v>
      </c>
      <c r="L191" s="69">
        <v>13.3</v>
      </c>
      <c r="M191" s="69">
        <v>34</v>
      </c>
      <c r="N191" s="69">
        <v>65.25</v>
      </c>
      <c r="O191" s="69"/>
      <c r="P191" s="178">
        <f>SUM(C191*Q191)</f>
        <v>154</v>
      </c>
      <c r="Q191" s="188">
        <v>11</v>
      </c>
      <c r="R191" s="178">
        <f>SUM(D191*S191)</f>
        <v>4420</v>
      </c>
      <c r="S191" s="189">
        <v>170</v>
      </c>
      <c r="T191" s="66">
        <v>26</v>
      </c>
      <c r="U191" s="178">
        <f>SUM(D191*V191)</f>
        <v>0</v>
      </c>
      <c r="V191" s="178"/>
      <c r="W191" s="178">
        <f t="shared" si="22"/>
        <v>4600</v>
      </c>
      <c r="X191" s="178"/>
      <c r="Y191" s="48" t="s">
        <v>58</v>
      </c>
    </row>
    <row r="192" spans="1:26" ht="29.25" customHeight="1">
      <c r="A192" s="9"/>
      <c r="B192" s="48" t="s">
        <v>23</v>
      </c>
      <c r="C192" s="66"/>
      <c r="D192" s="66"/>
      <c r="E192" s="72" t="s">
        <v>24</v>
      </c>
      <c r="F192" s="67" t="s">
        <v>220</v>
      </c>
      <c r="G192" s="68">
        <v>0.18</v>
      </c>
      <c r="H192" s="68">
        <v>0.18</v>
      </c>
      <c r="I192" s="68">
        <v>0</v>
      </c>
      <c r="J192" s="69">
        <v>0</v>
      </c>
      <c r="K192" s="69">
        <v>6.16</v>
      </c>
      <c r="L192" s="69">
        <v>7.16</v>
      </c>
      <c r="M192" s="69">
        <v>26.58</v>
      </c>
      <c r="N192" s="69">
        <v>30.58</v>
      </c>
      <c r="O192" s="69"/>
      <c r="P192" s="178"/>
      <c r="Q192" s="188">
        <v>11</v>
      </c>
      <c r="R192" s="178"/>
      <c r="S192" s="189">
        <v>170</v>
      </c>
      <c r="T192" s="66"/>
      <c r="U192" s="178"/>
      <c r="V192" s="178"/>
      <c r="W192" s="178"/>
      <c r="X192" s="178"/>
      <c r="Y192" s="48" t="s">
        <v>23</v>
      </c>
    </row>
    <row r="193" spans="1:26" ht="15" customHeight="1">
      <c r="A193" s="9"/>
      <c r="B193" s="49" t="s">
        <v>25</v>
      </c>
      <c r="C193" s="66">
        <v>0.60000000000000009</v>
      </c>
      <c r="D193" s="66">
        <v>0.7</v>
      </c>
      <c r="E193" s="75"/>
      <c r="F193" s="67"/>
      <c r="G193" s="70">
        <v>0</v>
      </c>
      <c r="H193" s="70">
        <v>0</v>
      </c>
      <c r="I193" s="70">
        <v>0</v>
      </c>
      <c r="J193" s="71">
        <v>0</v>
      </c>
      <c r="K193" s="71">
        <v>0</v>
      </c>
      <c r="L193" s="71">
        <v>0</v>
      </c>
      <c r="M193" s="71">
        <v>0</v>
      </c>
      <c r="N193" s="71">
        <v>0</v>
      </c>
      <c r="O193" s="71"/>
      <c r="P193" s="178">
        <f>SUM(C193*Q193)</f>
        <v>6.6000000000000014</v>
      </c>
      <c r="Q193" s="188">
        <v>11</v>
      </c>
      <c r="R193" s="178">
        <f>SUM(D193*S193)</f>
        <v>118.99999999999999</v>
      </c>
      <c r="S193" s="189">
        <v>170</v>
      </c>
      <c r="T193" s="66">
        <v>0.7</v>
      </c>
      <c r="U193" s="178">
        <f>SUM(D193*V193)</f>
        <v>0</v>
      </c>
      <c r="V193" s="178"/>
      <c r="W193" s="178">
        <f t="shared" si="22"/>
        <v>126.3</v>
      </c>
      <c r="X193" s="178"/>
      <c r="Y193" s="49" t="s">
        <v>25</v>
      </c>
      <c r="Z193" s="1">
        <f>SUM(W193)</f>
        <v>126.3</v>
      </c>
    </row>
    <row r="194" spans="1:26" ht="15" customHeight="1">
      <c r="A194" s="9"/>
      <c r="B194" s="49" t="s">
        <v>26</v>
      </c>
      <c r="C194" s="66">
        <v>6</v>
      </c>
      <c r="D194" s="66">
        <v>7</v>
      </c>
      <c r="E194" s="34"/>
      <c r="F194" s="67"/>
      <c r="G194" s="70">
        <v>0</v>
      </c>
      <c r="H194" s="70">
        <v>0</v>
      </c>
      <c r="I194" s="70">
        <v>0</v>
      </c>
      <c r="J194" s="71">
        <v>0</v>
      </c>
      <c r="K194" s="71">
        <v>6</v>
      </c>
      <c r="L194" s="71">
        <v>7</v>
      </c>
      <c r="M194" s="71">
        <v>24</v>
      </c>
      <c r="N194" s="71">
        <v>28</v>
      </c>
      <c r="O194" s="71"/>
      <c r="P194" s="178">
        <f>SUM(C194*Q194)</f>
        <v>66</v>
      </c>
      <c r="Q194" s="188">
        <v>11</v>
      </c>
      <c r="R194" s="178">
        <f>SUM(D194*S194)</f>
        <v>1190</v>
      </c>
      <c r="S194" s="189">
        <v>170</v>
      </c>
      <c r="T194" s="66">
        <v>7</v>
      </c>
      <c r="U194" s="178">
        <f>SUM(D194*V194)</f>
        <v>0</v>
      </c>
      <c r="V194" s="178"/>
      <c r="W194" s="178">
        <f t="shared" si="22"/>
        <v>1263</v>
      </c>
      <c r="X194" s="178"/>
      <c r="Y194" s="49" t="s">
        <v>26</v>
      </c>
    </row>
    <row r="195" spans="1:26" ht="15" customHeight="1">
      <c r="A195" s="9"/>
      <c r="B195" s="49" t="s">
        <v>27</v>
      </c>
      <c r="C195" s="66">
        <v>6</v>
      </c>
      <c r="D195" s="66">
        <v>6</v>
      </c>
      <c r="E195" s="34"/>
      <c r="F195" s="67"/>
      <c r="G195" s="70">
        <v>0.18</v>
      </c>
      <c r="H195" s="70">
        <v>0.18</v>
      </c>
      <c r="I195" s="71">
        <v>0</v>
      </c>
      <c r="J195" s="71">
        <v>0</v>
      </c>
      <c r="K195" s="71">
        <v>0.16</v>
      </c>
      <c r="L195" s="71">
        <v>0.16</v>
      </c>
      <c r="M195" s="71">
        <v>2.58</v>
      </c>
      <c r="N195" s="71">
        <v>2.58</v>
      </c>
      <c r="O195" s="71"/>
      <c r="P195" s="178">
        <f>SUM(C195*Q195)</f>
        <v>66</v>
      </c>
      <c r="Q195" s="188">
        <v>11</v>
      </c>
      <c r="R195" s="178">
        <f>SUM(D195*S195)</f>
        <v>1020</v>
      </c>
      <c r="S195" s="189">
        <v>170</v>
      </c>
      <c r="T195" s="66">
        <v>6</v>
      </c>
      <c r="U195" s="178">
        <f>SUM(D195*V195)</f>
        <v>0</v>
      </c>
      <c r="V195" s="178"/>
      <c r="W195" s="178">
        <f t="shared" si="22"/>
        <v>1092</v>
      </c>
      <c r="X195" s="178"/>
      <c r="Y195" s="49" t="s">
        <v>27</v>
      </c>
      <c r="Z195" s="1">
        <f>SUM(W195)</f>
        <v>1092</v>
      </c>
    </row>
    <row r="196" spans="1:26" ht="15" customHeight="1">
      <c r="A196" s="9"/>
      <c r="B196" s="49" t="s">
        <v>28</v>
      </c>
      <c r="C196" s="66">
        <v>180</v>
      </c>
      <c r="D196" s="66">
        <v>200</v>
      </c>
      <c r="E196" s="34"/>
      <c r="F196" s="67"/>
      <c r="G196" s="70">
        <v>0</v>
      </c>
      <c r="H196" s="70">
        <v>0</v>
      </c>
      <c r="I196" s="70">
        <v>0</v>
      </c>
      <c r="J196" s="71">
        <v>0</v>
      </c>
      <c r="K196" s="71">
        <v>0</v>
      </c>
      <c r="L196" s="71">
        <v>0</v>
      </c>
      <c r="M196" s="71">
        <v>0</v>
      </c>
      <c r="N196" s="71">
        <v>0</v>
      </c>
      <c r="O196" s="71"/>
      <c r="P196" s="178"/>
      <c r="Q196" s="188">
        <v>11</v>
      </c>
      <c r="R196" s="178"/>
      <c r="S196" s="189">
        <v>170</v>
      </c>
      <c r="T196" s="66"/>
      <c r="U196" s="178"/>
      <c r="V196" s="178"/>
      <c r="W196" s="178"/>
      <c r="X196" s="178"/>
      <c r="Y196" s="49" t="s">
        <v>28</v>
      </c>
    </row>
    <row r="197" spans="1:26" ht="15" customHeight="1">
      <c r="A197" s="11" t="s">
        <v>68</v>
      </c>
      <c r="B197" s="53"/>
      <c r="C197" s="110"/>
      <c r="D197" s="109"/>
      <c r="E197" s="81"/>
      <c r="F197" s="84"/>
      <c r="G197" s="83">
        <f t="shared" ref="G197:N197" si="31">G186+G190+G191+G192</f>
        <v>13.6</v>
      </c>
      <c r="H197" s="83">
        <f t="shared" si="31"/>
        <v>14.8</v>
      </c>
      <c r="I197" s="83">
        <f t="shared" si="31"/>
        <v>14.28</v>
      </c>
      <c r="J197" s="83">
        <f t="shared" si="31"/>
        <v>15.479999999999999</v>
      </c>
      <c r="K197" s="83">
        <f t="shared" si="31"/>
        <v>17.27</v>
      </c>
      <c r="L197" s="83">
        <f t="shared" si="31"/>
        <v>26.27</v>
      </c>
      <c r="M197" s="83">
        <f t="shared" si="31"/>
        <v>255.89999999999998</v>
      </c>
      <c r="N197" s="83">
        <f t="shared" si="31"/>
        <v>306.64999999999998</v>
      </c>
      <c r="O197" s="83"/>
      <c r="P197" s="188"/>
      <c r="Q197" s="188"/>
      <c r="R197" s="188"/>
      <c r="S197" s="189"/>
      <c r="T197" s="109"/>
      <c r="U197" s="188"/>
      <c r="V197" s="188"/>
      <c r="W197" s="188"/>
      <c r="X197" s="188"/>
      <c r="Y197" s="53"/>
    </row>
    <row r="198" spans="1:26" ht="15" customHeight="1">
      <c r="A198" s="20" t="s">
        <v>69</v>
      </c>
      <c r="B198" s="54"/>
      <c r="C198" s="109"/>
      <c r="D198" s="110"/>
      <c r="E198" s="111"/>
      <c r="F198" s="82"/>
      <c r="G198" s="83">
        <f t="shared" ref="G198:N198" si="32">G150+G184+G197</f>
        <v>43.42</v>
      </c>
      <c r="H198" s="83">
        <f t="shared" si="32"/>
        <v>50.41</v>
      </c>
      <c r="I198" s="83">
        <f t="shared" si="32"/>
        <v>44.67</v>
      </c>
      <c r="J198" s="83">
        <f t="shared" si="32"/>
        <v>54.18</v>
      </c>
      <c r="K198" s="83">
        <f t="shared" si="32"/>
        <v>134.70000000000002</v>
      </c>
      <c r="L198" s="83">
        <f t="shared" si="32"/>
        <v>184.15</v>
      </c>
      <c r="M198" s="83">
        <f t="shared" si="32"/>
        <v>1138.76</v>
      </c>
      <c r="N198" s="83">
        <f t="shared" si="32"/>
        <v>1438.3600000000001</v>
      </c>
      <c r="O198" s="83"/>
      <c r="P198" s="188"/>
      <c r="Q198" s="188"/>
      <c r="R198" s="188"/>
      <c r="S198" s="189"/>
      <c r="T198" s="110"/>
      <c r="U198" s="188"/>
      <c r="V198" s="188"/>
      <c r="W198" s="188"/>
      <c r="X198" s="188"/>
      <c r="Y198" s="54"/>
    </row>
    <row r="199" spans="1:26" ht="15" customHeight="1">
      <c r="A199" s="181" t="s">
        <v>111</v>
      </c>
      <c r="B199" s="180"/>
      <c r="C199" s="181"/>
      <c r="D199" s="181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93"/>
      <c r="Q199" s="194" t="s">
        <v>252</v>
      </c>
      <c r="R199" s="194"/>
      <c r="S199" s="194" t="s">
        <v>253</v>
      </c>
      <c r="T199" s="195" t="s">
        <v>254</v>
      </c>
      <c r="U199" s="194"/>
      <c r="V199" s="194" t="s">
        <v>256</v>
      </c>
      <c r="W199" s="194"/>
      <c r="X199" s="194"/>
      <c r="Y199" s="196" t="s">
        <v>111</v>
      </c>
    </row>
    <row r="200" spans="1:26" ht="15" customHeight="1">
      <c r="A200" s="21" t="s">
        <v>9</v>
      </c>
      <c r="B200" s="55"/>
      <c r="C200" s="21"/>
      <c r="D200" s="21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197"/>
      <c r="Q200" s="198">
        <v>32</v>
      </c>
      <c r="R200" s="199"/>
      <c r="S200" s="199">
        <v>146</v>
      </c>
      <c r="T200" s="200">
        <v>1</v>
      </c>
      <c r="U200" s="198"/>
      <c r="V200" s="198">
        <v>0</v>
      </c>
      <c r="W200" s="198" t="s">
        <v>255</v>
      </c>
      <c r="X200" s="198"/>
      <c r="Y200" s="201" t="s">
        <v>9</v>
      </c>
    </row>
    <row r="201" spans="1:26" ht="15" customHeight="1">
      <c r="A201" s="8"/>
      <c r="B201" s="48" t="s">
        <v>112</v>
      </c>
      <c r="C201" s="66"/>
      <c r="D201" s="66"/>
      <c r="E201" s="34" t="s">
        <v>35</v>
      </c>
      <c r="F201" s="67" t="s">
        <v>220</v>
      </c>
      <c r="G201" s="68">
        <v>3.46</v>
      </c>
      <c r="H201" s="68">
        <v>4.26</v>
      </c>
      <c r="I201" s="68">
        <v>5.39</v>
      </c>
      <c r="J201" s="69">
        <v>7.87</v>
      </c>
      <c r="K201" s="69">
        <v>20.39</v>
      </c>
      <c r="L201" s="69">
        <v>26.98</v>
      </c>
      <c r="M201" s="69">
        <v>147.36000000000001</v>
      </c>
      <c r="N201" s="69">
        <v>204.71</v>
      </c>
      <c r="O201" s="69"/>
      <c r="P201" s="178"/>
      <c r="Q201" s="198">
        <v>32</v>
      </c>
      <c r="R201" s="178"/>
      <c r="S201" s="199">
        <v>146</v>
      </c>
      <c r="T201" s="66"/>
      <c r="U201" s="178"/>
      <c r="V201" s="198">
        <v>0</v>
      </c>
      <c r="W201" s="178"/>
      <c r="X201" s="178"/>
      <c r="Y201" s="48" t="s">
        <v>112</v>
      </c>
    </row>
    <row r="202" spans="1:26" ht="15" customHeight="1">
      <c r="A202" s="6"/>
      <c r="B202" s="49" t="s">
        <v>113</v>
      </c>
      <c r="C202" s="66">
        <v>15</v>
      </c>
      <c r="D202" s="66">
        <v>23</v>
      </c>
      <c r="E202" s="34"/>
      <c r="F202" s="67"/>
      <c r="G202" s="70">
        <v>0.19</v>
      </c>
      <c r="H202" s="70">
        <v>0.23</v>
      </c>
      <c r="I202" s="70">
        <v>0.1</v>
      </c>
      <c r="J202" s="71">
        <v>0.12</v>
      </c>
      <c r="K202" s="71">
        <v>12</v>
      </c>
      <c r="L202" s="71">
        <v>16.850000000000001</v>
      </c>
      <c r="M202" s="71">
        <v>52.3</v>
      </c>
      <c r="N202" s="71">
        <v>86.26</v>
      </c>
      <c r="O202" s="71"/>
      <c r="P202" s="178">
        <f>SUM(C202*Q202)</f>
        <v>480</v>
      </c>
      <c r="Q202" s="198">
        <v>32</v>
      </c>
      <c r="R202" s="178">
        <f>SUM(D202*S202)</f>
        <v>3358</v>
      </c>
      <c r="S202" s="199">
        <v>146</v>
      </c>
      <c r="T202" s="66">
        <v>23</v>
      </c>
      <c r="U202" s="178">
        <f>SUM(D202*V202)</f>
        <v>0</v>
      </c>
      <c r="V202" s="198">
        <v>0</v>
      </c>
      <c r="W202" s="178">
        <f t="shared" ref="W202:W265" si="33">SUM(P202+R202+T202+U202)</f>
        <v>3861</v>
      </c>
      <c r="X202" s="178"/>
      <c r="Y202" s="49" t="s">
        <v>113</v>
      </c>
    </row>
    <row r="203" spans="1:26" ht="15" customHeight="1">
      <c r="A203" s="8"/>
      <c r="B203" s="49" t="s">
        <v>14</v>
      </c>
      <c r="C203" s="66">
        <v>130</v>
      </c>
      <c r="D203" s="66">
        <v>160</v>
      </c>
      <c r="E203" s="34"/>
      <c r="F203" s="67"/>
      <c r="G203" s="70">
        <v>3.26</v>
      </c>
      <c r="H203" s="70">
        <v>4.0199999999999996</v>
      </c>
      <c r="I203" s="70">
        <v>2.81</v>
      </c>
      <c r="J203" s="70">
        <v>4.46</v>
      </c>
      <c r="K203" s="71">
        <v>5.37</v>
      </c>
      <c r="L203" s="71">
        <v>6.61</v>
      </c>
      <c r="M203" s="71">
        <v>60.66</v>
      </c>
      <c r="N203" s="71">
        <v>74.66</v>
      </c>
      <c r="O203" s="71"/>
      <c r="P203" s="178">
        <f>SUM(C203*Q203)</f>
        <v>4160</v>
      </c>
      <c r="Q203" s="198">
        <v>32</v>
      </c>
      <c r="R203" s="178">
        <f>SUM(D203*S203)</f>
        <v>23360</v>
      </c>
      <c r="S203" s="199">
        <v>146</v>
      </c>
      <c r="T203" s="66">
        <v>160</v>
      </c>
      <c r="U203" s="178">
        <f>SUM(D203*V203)</f>
        <v>0</v>
      </c>
      <c r="V203" s="198">
        <v>0</v>
      </c>
      <c r="W203" s="178">
        <f t="shared" si="33"/>
        <v>27680</v>
      </c>
      <c r="X203" s="178"/>
      <c r="Y203" s="49" t="s">
        <v>14</v>
      </c>
    </row>
    <row r="204" spans="1:26" ht="15" customHeight="1">
      <c r="A204" s="15"/>
      <c r="B204" s="49" t="s">
        <v>26</v>
      </c>
      <c r="C204" s="66">
        <v>3</v>
      </c>
      <c r="D204" s="66">
        <v>3.5</v>
      </c>
      <c r="E204" s="34"/>
      <c r="F204" s="67"/>
      <c r="G204" s="70">
        <v>0</v>
      </c>
      <c r="H204" s="70">
        <v>0</v>
      </c>
      <c r="I204" s="70">
        <v>0</v>
      </c>
      <c r="J204" s="71">
        <v>0</v>
      </c>
      <c r="K204" s="71">
        <v>3</v>
      </c>
      <c r="L204" s="71">
        <v>3.5</v>
      </c>
      <c r="M204" s="71">
        <v>12</v>
      </c>
      <c r="N204" s="71">
        <v>14</v>
      </c>
      <c r="O204" s="71"/>
      <c r="P204" s="178">
        <f>SUM(C204*Q204)</f>
        <v>96</v>
      </c>
      <c r="Q204" s="198">
        <v>32</v>
      </c>
      <c r="R204" s="178">
        <f>SUM(D204*S204)</f>
        <v>511</v>
      </c>
      <c r="S204" s="199">
        <v>146</v>
      </c>
      <c r="T204" s="66">
        <v>3.5</v>
      </c>
      <c r="U204" s="178">
        <f>SUM(D204*V204)</f>
        <v>0</v>
      </c>
      <c r="V204" s="198">
        <v>0</v>
      </c>
      <c r="W204" s="178">
        <f t="shared" si="33"/>
        <v>610.5</v>
      </c>
      <c r="X204" s="178"/>
      <c r="Y204" s="49" t="s">
        <v>26</v>
      </c>
    </row>
    <row r="205" spans="1:26" ht="15" customHeight="1">
      <c r="A205" s="8"/>
      <c r="B205" s="49" t="s">
        <v>15</v>
      </c>
      <c r="C205" s="66">
        <v>3</v>
      </c>
      <c r="D205" s="66">
        <v>4</v>
      </c>
      <c r="E205" s="34"/>
      <c r="F205" s="67"/>
      <c r="G205" s="70">
        <v>0.01</v>
      </c>
      <c r="H205" s="70">
        <v>0.01</v>
      </c>
      <c r="I205" s="70">
        <v>2.48</v>
      </c>
      <c r="J205" s="70">
        <v>3.29</v>
      </c>
      <c r="K205" s="71">
        <v>0.02</v>
      </c>
      <c r="L205" s="71">
        <v>0.02</v>
      </c>
      <c r="M205" s="71">
        <v>22.4</v>
      </c>
      <c r="N205" s="71">
        <v>29.79</v>
      </c>
      <c r="O205" s="71"/>
      <c r="P205" s="178">
        <f>SUM(C205*Q205)</f>
        <v>96</v>
      </c>
      <c r="Q205" s="198">
        <v>32</v>
      </c>
      <c r="R205" s="178">
        <f>SUM(D205*S205)</f>
        <v>584</v>
      </c>
      <c r="S205" s="199">
        <v>146</v>
      </c>
      <c r="T205" s="66">
        <v>4</v>
      </c>
      <c r="U205" s="178">
        <f>SUM(D205*V205)</f>
        <v>0</v>
      </c>
      <c r="V205" s="198">
        <v>0</v>
      </c>
      <c r="W205" s="178">
        <f t="shared" si="33"/>
        <v>684</v>
      </c>
      <c r="X205" s="178"/>
      <c r="Y205" s="49" t="s">
        <v>15</v>
      </c>
    </row>
    <row r="206" spans="1:26" ht="15" customHeight="1">
      <c r="A206" s="8"/>
      <c r="B206" s="49" t="s">
        <v>28</v>
      </c>
      <c r="C206" s="66">
        <v>20</v>
      </c>
      <c r="D206" s="66">
        <v>50</v>
      </c>
      <c r="E206" s="34"/>
      <c r="F206" s="67"/>
      <c r="G206" s="70">
        <v>0</v>
      </c>
      <c r="H206" s="70">
        <v>0</v>
      </c>
      <c r="I206" s="70">
        <v>0</v>
      </c>
      <c r="J206" s="71">
        <v>0</v>
      </c>
      <c r="K206" s="71">
        <v>0</v>
      </c>
      <c r="L206" s="71">
        <v>0</v>
      </c>
      <c r="M206" s="71">
        <v>0</v>
      </c>
      <c r="N206" s="71">
        <v>0</v>
      </c>
      <c r="O206" s="71"/>
      <c r="P206" s="178"/>
      <c r="Q206" s="198">
        <v>32</v>
      </c>
      <c r="R206" s="178"/>
      <c r="S206" s="199">
        <v>146</v>
      </c>
      <c r="T206" s="66"/>
      <c r="U206" s="178"/>
      <c r="V206" s="198">
        <v>0</v>
      </c>
      <c r="W206" s="178"/>
      <c r="X206" s="178"/>
      <c r="Y206" s="49" t="s">
        <v>28</v>
      </c>
    </row>
    <row r="207" spans="1:26" ht="30" customHeight="1">
      <c r="A207" s="6"/>
      <c r="B207" s="48" t="s">
        <v>17</v>
      </c>
      <c r="C207" s="66"/>
      <c r="D207" s="66"/>
      <c r="E207" s="72" t="s">
        <v>18</v>
      </c>
      <c r="F207" s="72" t="s">
        <v>219</v>
      </c>
      <c r="G207" s="68">
        <v>1.54</v>
      </c>
      <c r="H207" s="68">
        <v>1.92</v>
      </c>
      <c r="I207" s="68">
        <v>4.29</v>
      </c>
      <c r="J207" s="69">
        <v>4.33</v>
      </c>
      <c r="K207" s="69">
        <v>9.84</v>
      </c>
      <c r="L207" s="69">
        <v>12.84</v>
      </c>
      <c r="M207" s="69">
        <v>84.4</v>
      </c>
      <c r="N207" s="69">
        <v>100.1</v>
      </c>
      <c r="O207" s="69"/>
      <c r="P207" s="178"/>
      <c r="Q207" s="198">
        <v>32</v>
      </c>
      <c r="R207" s="178"/>
      <c r="S207" s="199">
        <v>146</v>
      </c>
      <c r="T207" s="66"/>
      <c r="U207" s="178"/>
      <c r="V207" s="198">
        <v>0</v>
      </c>
      <c r="W207" s="178"/>
      <c r="X207" s="178"/>
      <c r="Y207" s="48" t="s">
        <v>17</v>
      </c>
    </row>
    <row r="208" spans="1:26" ht="15" customHeight="1">
      <c r="A208" s="7"/>
      <c r="B208" s="49" t="s">
        <v>19</v>
      </c>
      <c r="C208" s="66">
        <v>20</v>
      </c>
      <c r="D208" s="66">
        <v>25</v>
      </c>
      <c r="E208" s="34"/>
      <c r="F208" s="67"/>
      <c r="G208" s="70">
        <v>1.52</v>
      </c>
      <c r="H208" s="70">
        <v>1.9</v>
      </c>
      <c r="I208" s="70">
        <v>0.16</v>
      </c>
      <c r="J208" s="71">
        <v>0.2</v>
      </c>
      <c r="K208" s="71">
        <v>9.8000000000000007</v>
      </c>
      <c r="L208" s="71">
        <v>12.8</v>
      </c>
      <c r="M208" s="71">
        <v>47</v>
      </c>
      <c r="N208" s="71">
        <v>62.7</v>
      </c>
      <c r="O208" s="71"/>
      <c r="P208" s="178">
        <f>SUM(C208*Q208)</f>
        <v>640</v>
      </c>
      <c r="Q208" s="198">
        <v>32</v>
      </c>
      <c r="R208" s="178">
        <f>SUM(D208*S208)</f>
        <v>3650</v>
      </c>
      <c r="S208" s="199">
        <v>146</v>
      </c>
      <c r="T208" s="66">
        <v>25</v>
      </c>
      <c r="U208" s="178">
        <f>SUM(D208*V208)</f>
        <v>0</v>
      </c>
      <c r="V208" s="198">
        <v>0</v>
      </c>
      <c r="W208" s="178">
        <f t="shared" si="33"/>
        <v>4315</v>
      </c>
      <c r="X208" s="178"/>
      <c r="Y208" s="49" t="s">
        <v>19</v>
      </c>
    </row>
    <row r="209" spans="1:25" ht="15" customHeight="1">
      <c r="A209" s="19"/>
      <c r="B209" s="49" t="s">
        <v>15</v>
      </c>
      <c r="C209" s="66">
        <v>5</v>
      </c>
      <c r="D209" s="66">
        <v>5</v>
      </c>
      <c r="E209" s="34"/>
      <c r="F209" s="67"/>
      <c r="G209" s="70">
        <v>0.02</v>
      </c>
      <c r="H209" s="70">
        <v>0.02</v>
      </c>
      <c r="I209" s="70">
        <v>4.13</v>
      </c>
      <c r="J209" s="70">
        <v>4.13</v>
      </c>
      <c r="K209" s="71">
        <v>0.04</v>
      </c>
      <c r="L209" s="71">
        <v>0.04</v>
      </c>
      <c r="M209" s="71">
        <v>37.4</v>
      </c>
      <c r="N209" s="71">
        <v>37.4</v>
      </c>
      <c r="O209" s="71"/>
      <c r="P209" s="178">
        <f>SUM(C209*Q209)</f>
        <v>160</v>
      </c>
      <c r="Q209" s="198">
        <v>32</v>
      </c>
      <c r="R209" s="178">
        <f>SUM(D209*S209)</f>
        <v>730</v>
      </c>
      <c r="S209" s="199">
        <v>146</v>
      </c>
      <c r="T209" s="66">
        <v>5</v>
      </c>
      <c r="U209" s="178">
        <f>SUM(D209*V209)</f>
        <v>0</v>
      </c>
      <c r="V209" s="198">
        <v>0</v>
      </c>
      <c r="W209" s="178">
        <f t="shared" si="33"/>
        <v>895</v>
      </c>
      <c r="X209" s="178"/>
      <c r="Y209" s="49" t="s">
        <v>15</v>
      </c>
    </row>
    <row r="210" spans="1:25" ht="15" customHeight="1">
      <c r="A210" s="9"/>
      <c r="B210" s="48" t="s">
        <v>114</v>
      </c>
      <c r="C210" s="66"/>
      <c r="D210" s="66"/>
      <c r="E210" s="34" t="s">
        <v>24</v>
      </c>
      <c r="F210" s="67" t="s">
        <v>220</v>
      </c>
      <c r="G210" s="68">
        <v>0</v>
      </c>
      <c r="H210" s="68">
        <v>0</v>
      </c>
      <c r="I210" s="68">
        <v>0</v>
      </c>
      <c r="J210" s="69">
        <v>0</v>
      </c>
      <c r="K210" s="69">
        <v>6</v>
      </c>
      <c r="L210" s="69">
        <v>7</v>
      </c>
      <c r="M210" s="69">
        <v>24</v>
      </c>
      <c r="N210" s="69">
        <v>28</v>
      </c>
      <c r="O210" s="69"/>
      <c r="P210" s="178"/>
      <c r="Q210" s="198">
        <v>32</v>
      </c>
      <c r="R210" s="178"/>
      <c r="S210" s="199">
        <v>146</v>
      </c>
      <c r="T210" s="66"/>
      <c r="U210" s="178"/>
      <c r="V210" s="198">
        <v>0</v>
      </c>
      <c r="W210" s="178"/>
      <c r="X210" s="178"/>
      <c r="Y210" s="48" t="s">
        <v>114</v>
      </c>
    </row>
    <row r="211" spans="1:25" ht="15" customHeight="1">
      <c r="A211" s="9"/>
      <c r="B211" s="49" t="s">
        <v>25</v>
      </c>
      <c r="C211" s="66">
        <v>0.60000000000000009</v>
      </c>
      <c r="D211" s="66">
        <v>0.6</v>
      </c>
      <c r="E211" s="34"/>
      <c r="F211" s="67"/>
      <c r="G211" s="70">
        <v>0</v>
      </c>
      <c r="H211" s="70">
        <v>0</v>
      </c>
      <c r="I211" s="70">
        <v>0</v>
      </c>
      <c r="J211" s="71">
        <v>0</v>
      </c>
      <c r="K211" s="71">
        <v>0</v>
      </c>
      <c r="L211" s="71">
        <v>0</v>
      </c>
      <c r="M211" s="71">
        <v>0</v>
      </c>
      <c r="N211" s="71">
        <v>0</v>
      </c>
      <c r="O211" s="71"/>
      <c r="P211" s="178">
        <f>SUM(C211*Q211)</f>
        <v>19.200000000000003</v>
      </c>
      <c r="Q211" s="198">
        <v>32</v>
      </c>
      <c r="R211" s="178">
        <f>SUM(D211*S211)</f>
        <v>87.6</v>
      </c>
      <c r="S211" s="199">
        <v>146</v>
      </c>
      <c r="T211" s="66">
        <v>0.6</v>
      </c>
      <c r="U211" s="178">
        <f>SUM(D211*V211)</f>
        <v>0</v>
      </c>
      <c r="V211" s="198">
        <v>0</v>
      </c>
      <c r="W211" s="178">
        <f t="shared" si="33"/>
        <v>107.39999999999999</v>
      </c>
      <c r="X211" s="178"/>
      <c r="Y211" s="49" t="s">
        <v>25</v>
      </c>
    </row>
    <row r="212" spans="1:25" ht="15" customHeight="1">
      <c r="A212" s="9"/>
      <c r="B212" s="49" t="s">
        <v>26</v>
      </c>
      <c r="C212" s="66">
        <v>6</v>
      </c>
      <c r="D212" s="66">
        <v>7</v>
      </c>
      <c r="E212" s="34"/>
      <c r="F212" s="67"/>
      <c r="G212" s="70">
        <v>0</v>
      </c>
      <c r="H212" s="70">
        <v>0</v>
      </c>
      <c r="I212" s="70">
        <v>0</v>
      </c>
      <c r="J212" s="71">
        <v>0</v>
      </c>
      <c r="K212" s="71">
        <v>6</v>
      </c>
      <c r="L212" s="71">
        <v>7</v>
      </c>
      <c r="M212" s="71">
        <v>24</v>
      </c>
      <c r="N212" s="71">
        <v>28</v>
      </c>
      <c r="O212" s="71"/>
      <c r="P212" s="178">
        <f>SUM(C212*Q212)</f>
        <v>192</v>
      </c>
      <c r="Q212" s="198">
        <v>32</v>
      </c>
      <c r="R212" s="178">
        <f>SUM(D212*S212)</f>
        <v>1022</v>
      </c>
      <c r="S212" s="199">
        <v>146</v>
      </c>
      <c r="T212" s="66">
        <v>7</v>
      </c>
      <c r="U212" s="178">
        <f>SUM(D212*V212)</f>
        <v>0</v>
      </c>
      <c r="V212" s="198">
        <v>0</v>
      </c>
      <c r="W212" s="178">
        <f t="shared" si="33"/>
        <v>1221</v>
      </c>
      <c r="X212" s="178"/>
      <c r="Y212" s="49" t="s">
        <v>26</v>
      </c>
    </row>
    <row r="213" spans="1:25" ht="15" customHeight="1">
      <c r="A213" s="9"/>
      <c r="B213" s="49" t="s">
        <v>28</v>
      </c>
      <c r="C213" s="66">
        <v>180</v>
      </c>
      <c r="D213" s="66">
        <v>200</v>
      </c>
      <c r="E213" s="34"/>
      <c r="F213" s="67"/>
      <c r="G213" s="70">
        <v>0</v>
      </c>
      <c r="H213" s="70">
        <v>0</v>
      </c>
      <c r="I213" s="70">
        <v>0</v>
      </c>
      <c r="J213" s="71">
        <v>0</v>
      </c>
      <c r="K213" s="71">
        <v>0</v>
      </c>
      <c r="L213" s="71">
        <v>0</v>
      </c>
      <c r="M213" s="71">
        <v>0</v>
      </c>
      <c r="N213" s="71">
        <v>0</v>
      </c>
      <c r="O213" s="71"/>
      <c r="P213" s="178"/>
      <c r="Q213" s="198">
        <v>32</v>
      </c>
      <c r="R213" s="178"/>
      <c r="S213" s="199">
        <v>146</v>
      </c>
      <c r="T213" s="66"/>
      <c r="U213" s="178"/>
      <c r="V213" s="198">
        <v>0</v>
      </c>
      <c r="W213" s="178"/>
      <c r="X213" s="178"/>
      <c r="Y213" s="49" t="s">
        <v>28</v>
      </c>
    </row>
    <row r="214" spans="1:25" ht="15" customHeight="1">
      <c r="A214" s="24" t="s">
        <v>29</v>
      </c>
      <c r="B214" s="48"/>
      <c r="C214" s="66"/>
      <c r="D214" s="66"/>
      <c r="E214" s="34"/>
      <c r="F214" s="67"/>
      <c r="G214" s="70"/>
      <c r="H214" s="70"/>
      <c r="I214" s="70"/>
      <c r="J214" s="71"/>
      <c r="K214" s="71"/>
      <c r="L214" s="71"/>
      <c r="M214" s="71"/>
      <c r="N214" s="71"/>
      <c r="O214" s="71"/>
      <c r="P214" s="178"/>
      <c r="Q214" s="198">
        <v>32</v>
      </c>
      <c r="R214" s="178"/>
      <c r="S214" s="199">
        <v>146</v>
      </c>
      <c r="T214" s="66"/>
      <c r="U214" s="178"/>
      <c r="V214" s="198">
        <v>0</v>
      </c>
      <c r="W214" s="178"/>
      <c r="X214" s="178"/>
      <c r="Y214" s="48"/>
    </row>
    <row r="215" spans="1:25" ht="15" customHeight="1">
      <c r="A215" s="9"/>
      <c r="B215" s="48" t="s">
        <v>21</v>
      </c>
      <c r="C215" s="66">
        <v>95</v>
      </c>
      <c r="D215" s="66">
        <v>100</v>
      </c>
      <c r="E215" s="72" t="s">
        <v>75</v>
      </c>
      <c r="F215" s="99" t="s">
        <v>224</v>
      </c>
      <c r="G215" s="68">
        <v>0.38</v>
      </c>
      <c r="H215" s="68">
        <v>0.4</v>
      </c>
      <c r="I215" s="68">
        <v>0.38</v>
      </c>
      <c r="J215" s="68">
        <v>0.4</v>
      </c>
      <c r="K215" s="69">
        <v>9.31</v>
      </c>
      <c r="L215" s="68">
        <v>9.8000000000000007</v>
      </c>
      <c r="M215" s="69">
        <v>44.7</v>
      </c>
      <c r="N215" s="68">
        <v>47</v>
      </c>
      <c r="O215" s="68"/>
      <c r="P215" s="178">
        <f>SUM(C215*Q215)</f>
        <v>3040</v>
      </c>
      <c r="Q215" s="198">
        <v>32</v>
      </c>
      <c r="R215" s="178">
        <f>SUM(D215*S215)</f>
        <v>14600</v>
      </c>
      <c r="S215" s="199">
        <v>146</v>
      </c>
      <c r="T215" s="66">
        <v>100</v>
      </c>
      <c r="U215" s="178">
        <f>SUM(D215*V215)</f>
        <v>0</v>
      </c>
      <c r="V215" s="198">
        <v>0</v>
      </c>
      <c r="W215" s="178">
        <f t="shared" si="33"/>
        <v>17740</v>
      </c>
      <c r="X215" s="178"/>
      <c r="Y215" s="48" t="s">
        <v>21</v>
      </c>
    </row>
    <row r="216" spans="1:25" ht="15" customHeight="1">
      <c r="A216" s="16" t="s">
        <v>32</v>
      </c>
      <c r="B216" s="53"/>
      <c r="C216" s="110"/>
      <c r="D216" s="110"/>
      <c r="E216" s="81"/>
      <c r="F216" s="82"/>
      <c r="G216" s="83">
        <f t="shared" ref="G216:N216" si="34">G201+G207+G210+G215</f>
        <v>5.38</v>
      </c>
      <c r="H216" s="83">
        <f t="shared" si="34"/>
        <v>6.58</v>
      </c>
      <c r="I216" s="83">
        <f t="shared" si="34"/>
        <v>10.06</v>
      </c>
      <c r="J216" s="83">
        <f t="shared" si="34"/>
        <v>12.6</v>
      </c>
      <c r="K216" s="83">
        <f t="shared" si="34"/>
        <v>45.540000000000006</v>
      </c>
      <c r="L216" s="83">
        <f t="shared" si="34"/>
        <v>56.620000000000005</v>
      </c>
      <c r="M216" s="83">
        <f t="shared" si="34"/>
        <v>300.46000000000004</v>
      </c>
      <c r="N216" s="83">
        <f t="shared" si="34"/>
        <v>379.81</v>
      </c>
      <c r="O216" s="83"/>
      <c r="P216" s="188"/>
      <c r="Q216" s="198">
        <v>32</v>
      </c>
      <c r="R216" s="188"/>
      <c r="S216" s="199">
        <v>146</v>
      </c>
      <c r="T216" s="190"/>
      <c r="U216" s="188"/>
      <c r="V216" s="198">
        <v>0</v>
      </c>
      <c r="W216" s="188"/>
      <c r="X216" s="188"/>
      <c r="Y216" s="53"/>
    </row>
    <row r="217" spans="1:25" ht="15" customHeight="1">
      <c r="A217" s="25" t="s">
        <v>33</v>
      </c>
      <c r="B217" s="53"/>
      <c r="C217" s="80"/>
      <c r="D217" s="80"/>
      <c r="E217" s="81"/>
      <c r="F217" s="84"/>
      <c r="G217" s="116"/>
      <c r="H217" s="116"/>
      <c r="I217" s="116"/>
      <c r="J217" s="86"/>
      <c r="K217" s="86"/>
      <c r="L217" s="86"/>
      <c r="M217" s="86"/>
      <c r="N217" s="86"/>
      <c r="O217" s="86"/>
      <c r="P217" s="188"/>
      <c r="Q217" s="198">
        <v>32</v>
      </c>
      <c r="R217" s="188"/>
      <c r="S217" s="199">
        <v>146</v>
      </c>
      <c r="T217" s="190"/>
      <c r="U217" s="188"/>
      <c r="V217" s="198">
        <v>0</v>
      </c>
      <c r="W217" s="188"/>
      <c r="X217" s="188"/>
      <c r="Y217" s="12" t="s">
        <v>33</v>
      </c>
    </row>
    <row r="218" spans="1:25" ht="45" customHeight="1">
      <c r="A218" s="7"/>
      <c r="B218" s="48" t="s">
        <v>115</v>
      </c>
      <c r="C218" s="66"/>
      <c r="D218" s="66"/>
      <c r="E218" s="34" t="s">
        <v>35</v>
      </c>
      <c r="F218" s="72" t="s">
        <v>229</v>
      </c>
      <c r="G218" s="68">
        <v>5.07</v>
      </c>
      <c r="H218" s="68">
        <v>7</v>
      </c>
      <c r="I218" s="68">
        <v>5.0599999999999996</v>
      </c>
      <c r="J218" s="69">
        <v>5.84</v>
      </c>
      <c r="K218" s="69">
        <v>12.26</v>
      </c>
      <c r="L218" s="69">
        <v>14.15</v>
      </c>
      <c r="M218" s="69">
        <v>109.05</v>
      </c>
      <c r="N218" s="69">
        <v>171.26</v>
      </c>
      <c r="O218" s="69"/>
      <c r="P218" s="178"/>
      <c r="Q218" s="198">
        <v>32</v>
      </c>
      <c r="R218" s="178"/>
      <c r="S218" s="199">
        <v>146</v>
      </c>
      <c r="T218" s="66"/>
      <c r="U218" s="178"/>
      <c r="V218" s="198">
        <v>0</v>
      </c>
      <c r="W218" s="178"/>
      <c r="X218" s="178"/>
      <c r="Y218" s="48" t="s">
        <v>115</v>
      </c>
    </row>
    <row r="219" spans="1:25" ht="15" customHeight="1">
      <c r="A219" s="9"/>
      <c r="B219" s="49" t="s">
        <v>116</v>
      </c>
      <c r="C219" s="66">
        <v>34</v>
      </c>
      <c r="D219" s="66">
        <v>42</v>
      </c>
      <c r="E219" s="34"/>
      <c r="F219" s="72"/>
      <c r="G219" s="70">
        <v>2.5499999999999998</v>
      </c>
      <c r="H219" s="70">
        <v>3.46</v>
      </c>
      <c r="I219" s="70">
        <v>2.15</v>
      </c>
      <c r="J219" s="70">
        <v>2.85</v>
      </c>
      <c r="K219" s="71">
        <v>0</v>
      </c>
      <c r="L219" s="71">
        <v>0</v>
      </c>
      <c r="M219" s="71">
        <v>30.48</v>
      </c>
      <c r="N219" s="71">
        <v>50.45</v>
      </c>
      <c r="O219" s="71"/>
      <c r="P219" s="178">
        <f t="shared" ref="P219:P226" si="35">SUM(C219*Q219)</f>
        <v>1088</v>
      </c>
      <c r="Q219" s="198">
        <v>32</v>
      </c>
      <c r="R219" s="178">
        <f t="shared" ref="R219:R226" si="36">SUM(D219*S219)</f>
        <v>6132</v>
      </c>
      <c r="S219" s="199">
        <v>146</v>
      </c>
      <c r="T219" s="66">
        <v>35</v>
      </c>
      <c r="U219" s="178">
        <f t="shared" ref="U219:U226" si="37">SUM(D219*V219)</f>
        <v>0</v>
      </c>
      <c r="V219" s="198">
        <v>0</v>
      </c>
      <c r="W219" s="178">
        <f t="shared" si="33"/>
        <v>7255</v>
      </c>
      <c r="X219" s="178"/>
      <c r="Y219" s="49" t="s">
        <v>116</v>
      </c>
    </row>
    <row r="220" spans="1:25" ht="15" customHeight="1">
      <c r="A220" s="9"/>
      <c r="B220" s="49" t="s">
        <v>37</v>
      </c>
      <c r="C220" s="14">
        <v>58</v>
      </c>
      <c r="D220" s="14">
        <v>68</v>
      </c>
      <c r="E220" s="34"/>
      <c r="F220" s="72"/>
      <c r="G220" s="70">
        <v>0.38</v>
      </c>
      <c r="H220" s="70">
        <v>0.57999999999999996</v>
      </c>
      <c r="I220" s="70">
        <v>0.1</v>
      </c>
      <c r="J220" s="70">
        <v>0.14000000000000001</v>
      </c>
      <c r="K220" s="71">
        <v>5.14</v>
      </c>
      <c r="L220" s="71">
        <v>4.84</v>
      </c>
      <c r="M220" s="71">
        <v>23.08</v>
      </c>
      <c r="N220" s="71">
        <v>45.07</v>
      </c>
      <c r="O220" s="71"/>
      <c r="P220" s="178">
        <f t="shared" si="35"/>
        <v>1856</v>
      </c>
      <c r="Q220" s="198">
        <v>32</v>
      </c>
      <c r="R220" s="178">
        <f t="shared" si="36"/>
        <v>9928</v>
      </c>
      <c r="S220" s="199">
        <v>146</v>
      </c>
      <c r="T220" s="14">
        <v>68</v>
      </c>
      <c r="U220" s="178">
        <f t="shared" si="37"/>
        <v>0</v>
      </c>
      <c r="V220" s="198">
        <v>0</v>
      </c>
      <c r="W220" s="178">
        <f t="shared" si="33"/>
        <v>11852</v>
      </c>
      <c r="X220" s="178"/>
      <c r="Y220" s="49" t="s">
        <v>37</v>
      </c>
    </row>
    <row r="221" spans="1:25" ht="15" customHeight="1">
      <c r="A221" s="9"/>
      <c r="B221" s="49" t="s">
        <v>117</v>
      </c>
      <c r="C221" s="66">
        <v>8</v>
      </c>
      <c r="D221" s="66">
        <v>10</v>
      </c>
      <c r="E221" s="131"/>
      <c r="F221" s="67"/>
      <c r="G221" s="70">
        <v>1.52</v>
      </c>
      <c r="H221" s="70">
        <v>2.08</v>
      </c>
      <c r="I221" s="70">
        <v>0.12</v>
      </c>
      <c r="J221" s="70">
        <v>0.15</v>
      </c>
      <c r="K221" s="71">
        <v>4.6100000000000003</v>
      </c>
      <c r="L221" s="71">
        <v>3.24</v>
      </c>
      <c r="M221" s="71">
        <v>17.850000000000001</v>
      </c>
      <c r="N221" s="71">
        <v>33.659999999999997</v>
      </c>
      <c r="O221" s="71"/>
      <c r="P221" s="178">
        <f t="shared" si="35"/>
        <v>256</v>
      </c>
      <c r="Q221" s="198">
        <v>32</v>
      </c>
      <c r="R221" s="178">
        <f t="shared" si="36"/>
        <v>1460</v>
      </c>
      <c r="S221" s="199">
        <v>146</v>
      </c>
      <c r="T221" s="66">
        <v>10</v>
      </c>
      <c r="U221" s="178">
        <f t="shared" si="37"/>
        <v>0</v>
      </c>
      <c r="V221" s="198">
        <v>0</v>
      </c>
      <c r="W221" s="178">
        <f t="shared" si="33"/>
        <v>1726</v>
      </c>
      <c r="X221" s="178"/>
      <c r="Y221" s="49" t="s">
        <v>117</v>
      </c>
    </row>
    <row r="222" spans="1:25" ht="15" customHeight="1">
      <c r="A222" s="9"/>
      <c r="B222" s="49" t="s">
        <v>39</v>
      </c>
      <c r="C222" s="66">
        <v>10</v>
      </c>
      <c r="D222" s="66">
        <v>12</v>
      </c>
      <c r="E222" s="74"/>
      <c r="F222" s="67"/>
      <c r="G222" s="70">
        <v>0.06</v>
      </c>
      <c r="H222" s="70">
        <v>0.09</v>
      </c>
      <c r="I222" s="70">
        <v>0</v>
      </c>
      <c r="J222" s="71">
        <v>0</v>
      </c>
      <c r="K222" s="71">
        <v>0.38</v>
      </c>
      <c r="L222" s="71">
        <v>0.5</v>
      </c>
      <c r="M222" s="71">
        <v>1.79</v>
      </c>
      <c r="N222" s="71">
        <v>2.84</v>
      </c>
      <c r="O222" s="71"/>
      <c r="P222" s="178">
        <f t="shared" si="35"/>
        <v>320</v>
      </c>
      <c r="Q222" s="198">
        <v>32</v>
      </c>
      <c r="R222" s="178">
        <f t="shared" si="36"/>
        <v>1752</v>
      </c>
      <c r="S222" s="199">
        <v>146</v>
      </c>
      <c r="T222" s="66">
        <v>12</v>
      </c>
      <c r="U222" s="178">
        <f t="shared" si="37"/>
        <v>0</v>
      </c>
      <c r="V222" s="198">
        <v>0</v>
      </c>
      <c r="W222" s="178">
        <f t="shared" si="33"/>
        <v>2084</v>
      </c>
      <c r="X222" s="178"/>
      <c r="Y222" s="49" t="s">
        <v>39</v>
      </c>
    </row>
    <row r="223" spans="1:25" ht="15" customHeight="1">
      <c r="A223" s="9"/>
      <c r="B223" s="49" t="s">
        <v>41</v>
      </c>
      <c r="C223" s="73" t="s">
        <v>40</v>
      </c>
      <c r="D223" s="73" t="s">
        <v>104</v>
      </c>
      <c r="E223" s="131"/>
      <c r="F223" s="67"/>
      <c r="G223" s="70">
        <v>0.1</v>
      </c>
      <c r="H223" s="70">
        <v>0.12</v>
      </c>
      <c r="I223" s="70">
        <v>0</v>
      </c>
      <c r="J223" s="71">
        <v>0</v>
      </c>
      <c r="K223" s="71">
        <v>0.59</v>
      </c>
      <c r="L223" s="71">
        <v>0.7</v>
      </c>
      <c r="M223" s="71">
        <v>2.67</v>
      </c>
      <c r="N223" s="71">
        <v>3.02</v>
      </c>
      <c r="O223" s="71"/>
      <c r="P223" s="178">
        <f t="shared" si="35"/>
        <v>320</v>
      </c>
      <c r="Q223" s="198">
        <v>32</v>
      </c>
      <c r="R223" s="178">
        <f t="shared" si="36"/>
        <v>1752</v>
      </c>
      <c r="S223" s="199">
        <v>146</v>
      </c>
      <c r="T223" s="73" t="s">
        <v>104</v>
      </c>
      <c r="U223" s="178">
        <f t="shared" si="37"/>
        <v>0</v>
      </c>
      <c r="V223" s="198">
        <v>0</v>
      </c>
      <c r="W223" s="178">
        <f t="shared" si="33"/>
        <v>2084</v>
      </c>
      <c r="X223" s="178"/>
      <c r="Y223" s="49" t="s">
        <v>41</v>
      </c>
    </row>
    <row r="224" spans="1:25" ht="15" customHeight="1">
      <c r="A224" s="9"/>
      <c r="B224" s="49" t="s">
        <v>15</v>
      </c>
      <c r="C224" s="73" t="s">
        <v>118</v>
      </c>
      <c r="D224" s="73" t="s">
        <v>118</v>
      </c>
      <c r="E224" s="131"/>
      <c r="F224" s="67"/>
      <c r="G224" s="70">
        <v>0.01</v>
      </c>
      <c r="H224" s="70">
        <v>0.01</v>
      </c>
      <c r="I224" s="70">
        <v>1.65</v>
      </c>
      <c r="J224" s="70">
        <v>1.65</v>
      </c>
      <c r="K224" s="71">
        <v>0.01</v>
      </c>
      <c r="L224" s="71">
        <v>0.01</v>
      </c>
      <c r="M224" s="71">
        <v>14.96</v>
      </c>
      <c r="N224" s="71">
        <v>14.96</v>
      </c>
      <c r="O224" s="71"/>
      <c r="P224" s="178">
        <f t="shared" si="35"/>
        <v>64</v>
      </c>
      <c r="Q224" s="198">
        <v>32</v>
      </c>
      <c r="R224" s="178">
        <f t="shared" si="36"/>
        <v>292</v>
      </c>
      <c r="S224" s="199">
        <v>146</v>
      </c>
      <c r="T224" s="73" t="s">
        <v>118</v>
      </c>
      <c r="U224" s="178">
        <f t="shared" si="37"/>
        <v>0</v>
      </c>
      <c r="V224" s="198">
        <v>0</v>
      </c>
      <c r="W224" s="178">
        <f t="shared" si="33"/>
        <v>358</v>
      </c>
      <c r="X224" s="178"/>
      <c r="Y224" s="49" t="s">
        <v>15</v>
      </c>
    </row>
    <row r="225" spans="1:25" ht="15" customHeight="1">
      <c r="A225" s="9"/>
      <c r="B225" s="49" t="s">
        <v>43</v>
      </c>
      <c r="C225" s="73" t="s">
        <v>119</v>
      </c>
      <c r="D225" s="73" t="s">
        <v>119</v>
      </c>
      <c r="E225" s="131"/>
      <c r="F225" s="67"/>
      <c r="G225" s="70">
        <v>0</v>
      </c>
      <c r="H225" s="70">
        <v>0</v>
      </c>
      <c r="I225" s="70">
        <v>1</v>
      </c>
      <c r="J225" s="70">
        <v>1</v>
      </c>
      <c r="K225" s="71">
        <v>0</v>
      </c>
      <c r="L225" s="71">
        <v>0</v>
      </c>
      <c r="M225" s="71">
        <v>9</v>
      </c>
      <c r="N225" s="71">
        <v>9</v>
      </c>
      <c r="O225" s="71"/>
      <c r="P225" s="178">
        <f t="shared" si="35"/>
        <v>32</v>
      </c>
      <c r="Q225" s="198">
        <v>32</v>
      </c>
      <c r="R225" s="178">
        <f t="shared" si="36"/>
        <v>146</v>
      </c>
      <c r="S225" s="199">
        <v>146</v>
      </c>
      <c r="T225" s="73" t="s">
        <v>119</v>
      </c>
      <c r="U225" s="178">
        <f t="shared" si="37"/>
        <v>0</v>
      </c>
      <c r="V225" s="198">
        <v>0</v>
      </c>
      <c r="W225" s="178">
        <f t="shared" si="33"/>
        <v>179</v>
      </c>
      <c r="X225" s="178"/>
      <c r="Y225" s="49" t="s">
        <v>43</v>
      </c>
    </row>
    <row r="226" spans="1:25" ht="15" customHeight="1">
      <c r="A226" s="9"/>
      <c r="B226" s="49" t="s">
        <v>19</v>
      </c>
      <c r="C226" s="66">
        <v>10</v>
      </c>
      <c r="D226" s="66">
        <v>13</v>
      </c>
      <c r="E226" s="131"/>
      <c r="F226" s="67"/>
      <c r="G226" s="70">
        <v>0.45</v>
      </c>
      <c r="H226" s="70">
        <v>0.66</v>
      </c>
      <c r="I226" s="70">
        <v>0.04</v>
      </c>
      <c r="J226" s="70">
        <v>0.05</v>
      </c>
      <c r="K226" s="71">
        <v>1.53</v>
      </c>
      <c r="L226" s="71">
        <v>4.8600000000000003</v>
      </c>
      <c r="M226" s="71">
        <v>9.2200000000000006</v>
      </c>
      <c r="N226" s="71">
        <v>12.26</v>
      </c>
      <c r="O226" s="71"/>
      <c r="P226" s="178">
        <f t="shared" si="35"/>
        <v>320</v>
      </c>
      <c r="Q226" s="198">
        <v>32</v>
      </c>
      <c r="R226" s="178">
        <f t="shared" si="36"/>
        <v>1898</v>
      </c>
      <c r="S226" s="199">
        <v>146</v>
      </c>
      <c r="T226" s="66">
        <v>13</v>
      </c>
      <c r="U226" s="178">
        <f t="shared" si="37"/>
        <v>0</v>
      </c>
      <c r="V226" s="198">
        <v>0</v>
      </c>
      <c r="W226" s="178">
        <f t="shared" si="33"/>
        <v>2231</v>
      </c>
      <c r="X226" s="178"/>
      <c r="Y226" s="49" t="s">
        <v>19</v>
      </c>
    </row>
    <row r="227" spans="1:25" ht="15" customHeight="1">
      <c r="A227" s="9"/>
      <c r="B227" s="49" t="s">
        <v>28</v>
      </c>
      <c r="C227" s="66">
        <v>110</v>
      </c>
      <c r="D227" s="66">
        <v>140</v>
      </c>
      <c r="E227" s="88"/>
      <c r="F227" s="67"/>
      <c r="G227" s="70">
        <v>0</v>
      </c>
      <c r="H227" s="70">
        <v>0</v>
      </c>
      <c r="I227" s="70">
        <v>0</v>
      </c>
      <c r="J227" s="71">
        <v>0</v>
      </c>
      <c r="K227" s="71">
        <v>0</v>
      </c>
      <c r="L227" s="71">
        <v>0</v>
      </c>
      <c r="M227" s="71">
        <v>0</v>
      </c>
      <c r="N227" s="71">
        <v>0</v>
      </c>
      <c r="O227" s="71"/>
      <c r="P227" s="178"/>
      <c r="Q227" s="198">
        <v>32</v>
      </c>
      <c r="R227" s="178"/>
      <c r="S227" s="199">
        <v>146</v>
      </c>
      <c r="T227" s="66"/>
      <c r="U227" s="178"/>
      <c r="V227" s="198">
        <v>0</v>
      </c>
      <c r="W227" s="178"/>
      <c r="X227" s="178"/>
      <c r="Y227" s="49" t="s">
        <v>28</v>
      </c>
    </row>
    <row r="228" spans="1:25" ht="30.75" customHeight="1">
      <c r="A228" s="9"/>
      <c r="B228" s="48" t="s">
        <v>120</v>
      </c>
      <c r="C228" s="66"/>
      <c r="D228" s="66"/>
      <c r="E228" s="134" t="s">
        <v>47</v>
      </c>
      <c r="F228" s="72" t="s">
        <v>273</v>
      </c>
      <c r="G228" s="68">
        <v>9.51</v>
      </c>
      <c r="H228" s="68">
        <v>12.65</v>
      </c>
      <c r="I228" s="68">
        <v>3.77</v>
      </c>
      <c r="J228" s="69">
        <v>4.84</v>
      </c>
      <c r="K228" s="69">
        <v>4.75</v>
      </c>
      <c r="L228" s="69">
        <v>5.97</v>
      </c>
      <c r="M228" s="69">
        <v>85.91</v>
      </c>
      <c r="N228" s="69">
        <v>114.05</v>
      </c>
      <c r="O228" s="69"/>
      <c r="P228" s="178"/>
      <c r="Q228" s="198">
        <v>32</v>
      </c>
      <c r="R228" s="178"/>
      <c r="S228" s="199">
        <v>146</v>
      </c>
      <c r="T228" s="66"/>
      <c r="U228" s="178"/>
      <c r="V228" s="198">
        <v>0</v>
      </c>
      <c r="W228" s="178"/>
      <c r="X228" s="178"/>
      <c r="Y228" s="48" t="s">
        <v>120</v>
      </c>
    </row>
    <row r="229" spans="1:25" ht="15" customHeight="1">
      <c r="A229" s="9"/>
      <c r="B229" s="49" t="s">
        <v>79</v>
      </c>
      <c r="C229" s="66">
        <v>174</v>
      </c>
      <c r="D229" s="66">
        <v>204</v>
      </c>
      <c r="E229" s="34"/>
      <c r="F229" s="67"/>
      <c r="G229" s="70">
        <v>8.31</v>
      </c>
      <c r="H229" s="70">
        <v>11.33</v>
      </c>
      <c r="I229" s="70">
        <v>0.47</v>
      </c>
      <c r="J229" s="70">
        <v>0.54</v>
      </c>
      <c r="K229" s="71">
        <v>0</v>
      </c>
      <c r="L229" s="71">
        <v>0</v>
      </c>
      <c r="M229" s="71">
        <v>32.89</v>
      </c>
      <c r="N229" s="71">
        <v>49.87</v>
      </c>
      <c r="O229" s="71"/>
      <c r="P229" s="178">
        <f t="shared" ref="P229:P235" si="38">SUM(C229*Q229)</f>
        <v>5568</v>
      </c>
      <c r="Q229" s="198">
        <v>32</v>
      </c>
      <c r="R229" s="178">
        <f t="shared" ref="R229:R235" si="39">SUM(D229*S229)</f>
        <v>29784</v>
      </c>
      <c r="S229" s="199">
        <v>146</v>
      </c>
      <c r="T229" s="66">
        <v>120</v>
      </c>
      <c r="U229" s="178">
        <f t="shared" ref="U229:U235" si="40">SUM(D229*V229)</f>
        <v>0</v>
      </c>
      <c r="V229" s="198">
        <v>0</v>
      </c>
      <c r="W229" s="178">
        <f t="shared" si="33"/>
        <v>35472</v>
      </c>
      <c r="X229" s="178"/>
      <c r="Y229" s="49" t="s">
        <v>79</v>
      </c>
    </row>
    <row r="230" spans="1:25" ht="15" customHeight="1">
      <c r="A230" s="9"/>
      <c r="B230" s="49" t="s">
        <v>41</v>
      </c>
      <c r="C230" s="66">
        <v>10</v>
      </c>
      <c r="D230" s="66">
        <v>11</v>
      </c>
      <c r="E230" s="34"/>
      <c r="F230" s="67"/>
      <c r="G230" s="70">
        <v>0.05</v>
      </c>
      <c r="H230" s="70">
        <v>0.06</v>
      </c>
      <c r="I230" s="70">
        <v>0</v>
      </c>
      <c r="J230" s="70">
        <v>0</v>
      </c>
      <c r="K230" s="71">
        <v>0.37</v>
      </c>
      <c r="L230" s="71">
        <v>0.41</v>
      </c>
      <c r="M230" s="71">
        <v>1.34</v>
      </c>
      <c r="N230" s="71">
        <v>1.55</v>
      </c>
      <c r="O230" s="71"/>
      <c r="P230" s="178">
        <f t="shared" si="38"/>
        <v>320</v>
      </c>
      <c r="Q230" s="198">
        <v>32</v>
      </c>
      <c r="R230" s="178">
        <f t="shared" si="39"/>
        <v>1606</v>
      </c>
      <c r="S230" s="199">
        <v>146</v>
      </c>
      <c r="T230" s="66">
        <v>11</v>
      </c>
      <c r="U230" s="178">
        <f t="shared" si="40"/>
        <v>0</v>
      </c>
      <c r="V230" s="198">
        <v>0</v>
      </c>
      <c r="W230" s="178">
        <f t="shared" si="33"/>
        <v>1937</v>
      </c>
      <c r="X230" s="178"/>
      <c r="Y230" s="49" t="s">
        <v>41</v>
      </c>
    </row>
    <row r="231" spans="1:25" ht="15" customHeight="1">
      <c r="A231" s="9"/>
      <c r="B231" s="49" t="s">
        <v>13</v>
      </c>
      <c r="C231" s="66">
        <v>4</v>
      </c>
      <c r="D231" s="66">
        <v>4</v>
      </c>
      <c r="E231" s="34"/>
      <c r="F231" s="67"/>
      <c r="G231" s="70">
        <v>0.23</v>
      </c>
      <c r="H231" s="70">
        <v>0.23</v>
      </c>
      <c r="I231" s="70">
        <v>0.16</v>
      </c>
      <c r="J231" s="70">
        <v>0.16</v>
      </c>
      <c r="K231" s="71">
        <v>0.02</v>
      </c>
      <c r="L231" s="71">
        <v>0.02</v>
      </c>
      <c r="M231" s="71">
        <v>2.5299999999999998</v>
      </c>
      <c r="N231" s="71">
        <v>2.5299999999999998</v>
      </c>
      <c r="O231" s="71"/>
      <c r="P231" s="178">
        <f t="shared" si="38"/>
        <v>128</v>
      </c>
      <c r="Q231" s="198">
        <v>32</v>
      </c>
      <c r="R231" s="178">
        <f t="shared" si="39"/>
        <v>584</v>
      </c>
      <c r="S231" s="199">
        <v>146</v>
      </c>
      <c r="T231" s="66">
        <v>4</v>
      </c>
      <c r="U231" s="178">
        <f t="shared" si="40"/>
        <v>0</v>
      </c>
      <c r="V231" s="198">
        <v>0</v>
      </c>
      <c r="W231" s="178">
        <f t="shared" si="33"/>
        <v>716</v>
      </c>
      <c r="X231" s="178"/>
      <c r="Y231" s="49" t="s">
        <v>13</v>
      </c>
    </row>
    <row r="232" spans="1:25" ht="15" customHeight="1">
      <c r="A232" s="9"/>
      <c r="B232" s="49" t="s">
        <v>14</v>
      </c>
      <c r="C232" s="66">
        <v>9</v>
      </c>
      <c r="D232" s="125">
        <v>10</v>
      </c>
      <c r="E232" s="34"/>
      <c r="F232" s="67"/>
      <c r="G232" s="70">
        <v>0.1</v>
      </c>
      <c r="H232" s="70">
        <v>0.11</v>
      </c>
      <c r="I232" s="70">
        <v>0.06</v>
      </c>
      <c r="J232" s="70">
        <v>0.06</v>
      </c>
      <c r="K232" s="71">
        <v>0.42</v>
      </c>
      <c r="L232" s="71">
        <v>0.48</v>
      </c>
      <c r="M232" s="71">
        <v>2.62</v>
      </c>
      <c r="N232" s="71">
        <v>3.04</v>
      </c>
      <c r="O232" s="71"/>
      <c r="P232" s="178">
        <f t="shared" si="38"/>
        <v>288</v>
      </c>
      <c r="Q232" s="198">
        <v>32</v>
      </c>
      <c r="R232" s="178">
        <f t="shared" si="39"/>
        <v>1460</v>
      </c>
      <c r="S232" s="199">
        <v>146</v>
      </c>
      <c r="T232" s="125">
        <v>10</v>
      </c>
      <c r="U232" s="178">
        <f t="shared" si="40"/>
        <v>0</v>
      </c>
      <c r="V232" s="198">
        <v>0</v>
      </c>
      <c r="W232" s="178">
        <f t="shared" si="33"/>
        <v>1758</v>
      </c>
      <c r="X232" s="178"/>
      <c r="Y232" s="49" t="s">
        <v>14</v>
      </c>
    </row>
    <row r="233" spans="1:25" ht="15" customHeight="1">
      <c r="A233" s="9"/>
      <c r="B233" s="49" t="s">
        <v>121</v>
      </c>
      <c r="C233" s="66">
        <v>5</v>
      </c>
      <c r="D233" s="66">
        <v>6</v>
      </c>
      <c r="E233" s="34"/>
      <c r="F233" s="67"/>
      <c r="G233" s="70">
        <v>0.38</v>
      </c>
      <c r="H233" s="70">
        <v>0.45</v>
      </c>
      <c r="I233" s="70">
        <v>0.04</v>
      </c>
      <c r="J233" s="70">
        <v>0.04</v>
      </c>
      <c r="K233" s="71">
        <v>1.37</v>
      </c>
      <c r="L233" s="71">
        <v>2.37</v>
      </c>
      <c r="M233" s="71">
        <v>7.36</v>
      </c>
      <c r="N233" s="71">
        <v>8.5299999999999994</v>
      </c>
      <c r="O233" s="71"/>
      <c r="P233" s="178">
        <f t="shared" si="38"/>
        <v>160</v>
      </c>
      <c r="Q233" s="198">
        <v>32</v>
      </c>
      <c r="R233" s="178">
        <f t="shared" si="39"/>
        <v>876</v>
      </c>
      <c r="S233" s="199">
        <v>146</v>
      </c>
      <c r="T233" s="66">
        <v>6</v>
      </c>
      <c r="U233" s="178">
        <f t="shared" si="40"/>
        <v>0</v>
      </c>
      <c r="V233" s="198">
        <v>0</v>
      </c>
      <c r="W233" s="178">
        <f t="shared" si="33"/>
        <v>1042</v>
      </c>
      <c r="X233" s="178"/>
      <c r="Y233" s="49" t="s">
        <v>121</v>
      </c>
    </row>
    <row r="234" spans="1:25" ht="15" customHeight="1">
      <c r="A234" s="9"/>
      <c r="B234" s="49" t="s">
        <v>49</v>
      </c>
      <c r="C234" s="73" t="s">
        <v>119</v>
      </c>
      <c r="D234" s="73" t="s">
        <v>119</v>
      </c>
      <c r="E234" s="88"/>
      <c r="F234" s="67"/>
      <c r="G234" s="70">
        <v>0.11</v>
      </c>
      <c r="H234" s="70">
        <v>0.11</v>
      </c>
      <c r="I234" s="70">
        <v>0.01</v>
      </c>
      <c r="J234" s="70">
        <v>0.01</v>
      </c>
      <c r="K234" s="71">
        <v>0.67</v>
      </c>
      <c r="L234" s="71">
        <v>0.67</v>
      </c>
      <c r="M234" s="71">
        <v>3.29</v>
      </c>
      <c r="N234" s="71">
        <v>3.29</v>
      </c>
      <c r="O234" s="71"/>
      <c r="P234" s="178">
        <f t="shared" si="38"/>
        <v>32</v>
      </c>
      <c r="Q234" s="198">
        <v>32</v>
      </c>
      <c r="R234" s="178">
        <f t="shared" si="39"/>
        <v>146</v>
      </c>
      <c r="S234" s="199">
        <v>146</v>
      </c>
      <c r="T234" s="73" t="s">
        <v>119</v>
      </c>
      <c r="U234" s="178">
        <f t="shared" si="40"/>
        <v>0</v>
      </c>
      <c r="V234" s="198">
        <v>0</v>
      </c>
      <c r="W234" s="178">
        <f t="shared" si="33"/>
        <v>179</v>
      </c>
      <c r="X234" s="178"/>
      <c r="Y234" s="49" t="s">
        <v>49</v>
      </c>
    </row>
    <row r="235" spans="1:25" ht="15" customHeight="1">
      <c r="A235" s="9"/>
      <c r="B235" s="49" t="s">
        <v>43</v>
      </c>
      <c r="C235" s="73" t="s">
        <v>118</v>
      </c>
      <c r="D235" s="73" t="s">
        <v>118</v>
      </c>
      <c r="E235" s="88"/>
      <c r="F235" s="67"/>
      <c r="G235" s="78">
        <v>0</v>
      </c>
      <c r="H235" s="78">
        <v>0</v>
      </c>
      <c r="I235" s="78">
        <v>2</v>
      </c>
      <c r="J235" s="78">
        <v>2</v>
      </c>
      <c r="K235" s="79">
        <v>0</v>
      </c>
      <c r="L235" s="79">
        <v>0</v>
      </c>
      <c r="M235" s="79">
        <v>18</v>
      </c>
      <c r="N235" s="79">
        <v>18</v>
      </c>
      <c r="O235" s="79"/>
      <c r="P235" s="178">
        <f t="shared" si="38"/>
        <v>64</v>
      </c>
      <c r="Q235" s="198">
        <v>32</v>
      </c>
      <c r="R235" s="178">
        <f t="shared" si="39"/>
        <v>292</v>
      </c>
      <c r="S235" s="199">
        <v>146</v>
      </c>
      <c r="T235" s="73" t="s">
        <v>118</v>
      </c>
      <c r="U235" s="178">
        <f t="shared" si="40"/>
        <v>0</v>
      </c>
      <c r="V235" s="198">
        <v>0</v>
      </c>
      <c r="W235" s="178">
        <f t="shared" si="33"/>
        <v>358</v>
      </c>
      <c r="X235" s="178"/>
      <c r="Y235" s="49" t="s">
        <v>43</v>
      </c>
    </row>
    <row r="236" spans="1:25" ht="15" customHeight="1">
      <c r="A236" s="9"/>
      <c r="B236" s="48" t="s">
        <v>89</v>
      </c>
      <c r="C236" s="66"/>
      <c r="D236" s="66"/>
      <c r="E236" s="34"/>
      <c r="F236" s="67"/>
      <c r="G236" s="70"/>
      <c r="H236" s="70"/>
      <c r="I236" s="70"/>
      <c r="J236" s="70"/>
      <c r="K236" s="71"/>
      <c r="L236" s="71"/>
      <c r="M236" s="71"/>
      <c r="N236" s="71"/>
      <c r="O236" s="71"/>
      <c r="P236" s="178"/>
      <c r="Q236" s="198">
        <v>32</v>
      </c>
      <c r="R236" s="178"/>
      <c r="S236" s="199">
        <v>146</v>
      </c>
      <c r="T236" s="66"/>
      <c r="U236" s="178"/>
      <c r="V236" s="198">
        <v>0</v>
      </c>
      <c r="W236" s="178"/>
      <c r="X236" s="178"/>
      <c r="Y236" s="48" t="s">
        <v>89</v>
      </c>
    </row>
    <row r="237" spans="1:25" ht="15" customHeight="1">
      <c r="A237" s="9"/>
      <c r="B237" s="49" t="s">
        <v>39</v>
      </c>
      <c r="C237" s="66">
        <v>3</v>
      </c>
      <c r="D237" s="66">
        <v>4</v>
      </c>
      <c r="E237" s="72"/>
      <c r="F237" s="67"/>
      <c r="G237" s="70">
        <v>0.01</v>
      </c>
      <c r="H237" s="70">
        <v>0.02</v>
      </c>
      <c r="I237" s="70">
        <v>0</v>
      </c>
      <c r="J237" s="70">
        <v>0</v>
      </c>
      <c r="K237" s="71">
        <v>0.1</v>
      </c>
      <c r="L237" s="71">
        <v>0.11</v>
      </c>
      <c r="M237" s="71">
        <v>0.35</v>
      </c>
      <c r="N237" s="71">
        <v>0.4</v>
      </c>
      <c r="O237" s="71"/>
      <c r="P237" s="178">
        <f>SUM(C237*Q237)</f>
        <v>96</v>
      </c>
      <c r="Q237" s="198">
        <v>32</v>
      </c>
      <c r="R237" s="178">
        <f>SUM(D237*S237)</f>
        <v>584</v>
      </c>
      <c r="S237" s="199">
        <v>146</v>
      </c>
      <c r="T237" s="66">
        <v>4</v>
      </c>
      <c r="U237" s="178">
        <f>SUM(D237*V237)</f>
        <v>0</v>
      </c>
      <c r="V237" s="198">
        <v>0</v>
      </c>
      <c r="W237" s="178">
        <f t="shared" si="33"/>
        <v>684</v>
      </c>
      <c r="X237" s="178"/>
      <c r="Y237" s="49" t="s">
        <v>39</v>
      </c>
    </row>
    <row r="238" spans="1:25" ht="15" customHeight="1">
      <c r="A238" s="9"/>
      <c r="B238" s="49" t="s">
        <v>41</v>
      </c>
      <c r="C238" s="66">
        <v>3</v>
      </c>
      <c r="D238" s="66">
        <v>4</v>
      </c>
      <c r="E238" s="131"/>
      <c r="F238" s="67"/>
      <c r="G238" s="78">
        <v>0.01</v>
      </c>
      <c r="H238" s="78">
        <v>0.02</v>
      </c>
      <c r="I238" s="78">
        <v>0</v>
      </c>
      <c r="J238" s="78">
        <v>0</v>
      </c>
      <c r="K238" s="79">
        <v>0.11</v>
      </c>
      <c r="L238" s="79">
        <v>0.12</v>
      </c>
      <c r="M238" s="79">
        <v>0.5</v>
      </c>
      <c r="N238" s="79">
        <v>0.57999999999999996</v>
      </c>
      <c r="O238" s="79"/>
      <c r="P238" s="178">
        <f>SUM(C238*Q238)</f>
        <v>96</v>
      </c>
      <c r="Q238" s="198">
        <v>32</v>
      </c>
      <c r="R238" s="178">
        <f>SUM(D238*S238)</f>
        <v>584</v>
      </c>
      <c r="S238" s="199">
        <v>146</v>
      </c>
      <c r="T238" s="66">
        <v>4</v>
      </c>
      <c r="U238" s="178">
        <f>SUM(D238*V238)</f>
        <v>0</v>
      </c>
      <c r="V238" s="198">
        <v>0</v>
      </c>
      <c r="W238" s="178">
        <f t="shared" si="33"/>
        <v>684</v>
      </c>
      <c r="X238" s="178"/>
      <c r="Y238" s="49" t="s">
        <v>41</v>
      </c>
    </row>
    <row r="239" spans="1:25" ht="15" customHeight="1">
      <c r="A239" s="9"/>
      <c r="B239" s="56" t="s">
        <v>42</v>
      </c>
      <c r="C239" s="73" t="s">
        <v>108</v>
      </c>
      <c r="D239" s="73" t="s">
        <v>128</v>
      </c>
      <c r="E239" s="131"/>
      <c r="F239" s="67"/>
      <c r="G239" s="70">
        <v>0.09</v>
      </c>
      <c r="H239" s="70">
        <v>0.1</v>
      </c>
      <c r="I239" s="70">
        <v>0</v>
      </c>
      <c r="J239" s="70">
        <v>0</v>
      </c>
      <c r="K239" s="71">
        <v>0.33</v>
      </c>
      <c r="L239" s="71">
        <v>0.43</v>
      </c>
      <c r="M239" s="71">
        <v>1.45</v>
      </c>
      <c r="N239" s="71">
        <v>1.68</v>
      </c>
      <c r="O239" s="71"/>
      <c r="P239" s="178">
        <f>SUM(C239*Q239)</f>
        <v>96</v>
      </c>
      <c r="Q239" s="198">
        <v>32</v>
      </c>
      <c r="R239" s="178">
        <f>SUM(D239*S239)</f>
        <v>584</v>
      </c>
      <c r="S239" s="199">
        <v>146</v>
      </c>
      <c r="T239" s="73" t="s">
        <v>128</v>
      </c>
      <c r="U239" s="178">
        <f>SUM(D239*V239)</f>
        <v>0</v>
      </c>
      <c r="V239" s="198">
        <v>0</v>
      </c>
      <c r="W239" s="178">
        <f t="shared" si="33"/>
        <v>684</v>
      </c>
      <c r="X239" s="178"/>
      <c r="Y239" s="56" t="s">
        <v>42</v>
      </c>
    </row>
    <row r="240" spans="1:25" ht="15" customHeight="1">
      <c r="A240" s="9"/>
      <c r="B240" s="49" t="s">
        <v>49</v>
      </c>
      <c r="C240" s="66">
        <v>2</v>
      </c>
      <c r="D240" s="66">
        <v>2</v>
      </c>
      <c r="E240" s="34"/>
      <c r="F240" s="67"/>
      <c r="G240" s="70">
        <v>0.22</v>
      </c>
      <c r="H240" s="70">
        <v>0.22</v>
      </c>
      <c r="I240" s="70">
        <v>0.03</v>
      </c>
      <c r="J240" s="70">
        <v>0.03</v>
      </c>
      <c r="K240" s="71">
        <v>1.36</v>
      </c>
      <c r="L240" s="71">
        <v>1.36</v>
      </c>
      <c r="M240" s="71">
        <v>6.58</v>
      </c>
      <c r="N240" s="71">
        <v>6.58</v>
      </c>
      <c r="O240" s="71"/>
      <c r="P240" s="178">
        <f>SUM(C240*Q240)</f>
        <v>64</v>
      </c>
      <c r="Q240" s="198">
        <v>32</v>
      </c>
      <c r="R240" s="178">
        <f>SUM(D240*S240)</f>
        <v>292</v>
      </c>
      <c r="S240" s="199">
        <v>146</v>
      </c>
      <c r="T240" s="66">
        <v>2</v>
      </c>
      <c r="U240" s="178">
        <f>SUM(D240*V240)</f>
        <v>0</v>
      </c>
      <c r="V240" s="198">
        <v>0</v>
      </c>
      <c r="W240" s="178">
        <f t="shared" si="33"/>
        <v>358</v>
      </c>
      <c r="X240" s="178"/>
      <c r="Y240" s="49" t="s">
        <v>49</v>
      </c>
    </row>
    <row r="241" spans="1:25" ht="15" customHeight="1">
      <c r="A241" s="9"/>
      <c r="B241" s="49" t="s">
        <v>43</v>
      </c>
      <c r="C241" s="66">
        <v>1</v>
      </c>
      <c r="D241" s="66">
        <v>2</v>
      </c>
      <c r="E241" s="34"/>
      <c r="F241" s="67"/>
      <c r="G241" s="70">
        <v>0</v>
      </c>
      <c r="H241" s="78">
        <v>0</v>
      </c>
      <c r="I241" s="70">
        <v>1</v>
      </c>
      <c r="J241" s="78">
        <v>2</v>
      </c>
      <c r="K241" s="71">
        <v>0</v>
      </c>
      <c r="L241" s="79">
        <v>0</v>
      </c>
      <c r="M241" s="71">
        <v>9</v>
      </c>
      <c r="N241" s="79">
        <v>0</v>
      </c>
      <c r="O241" s="79"/>
      <c r="P241" s="178">
        <f>SUM(C241*Q241)</f>
        <v>32</v>
      </c>
      <c r="Q241" s="198">
        <v>32</v>
      </c>
      <c r="R241" s="178">
        <f>SUM(D241*S241)</f>
        <v>292</v>
      </c>
      <c r="S241" s="199">
        <v>146</v>
      </c>
      <c r="T241" s="66">
        <v>2</v>
      </c>
      <c r="U241" s="178">
        <f>SUM(D241*V241)</f>
        <v>0</v>
      </c>
      <c r="V241" s="198">
        <v>0</v>
      </c>
      <c r="W241" s="178">
        <f t="shared" si="33"/>
        <v>326</v>
      </c>
      <c r="X241" s="178"/>
      <c r="Y241" s="49" t="s">
        <v>43</v>
      </c>
    </row>
    <row r="242" spans="1:25" ht="30" customHeight="1">
      <c r="A242" s="9"/>
      <c r="B242" s="48" t="s">
        <v>122</v>
      </c>
      <c r="C242" s="66"/>
      <c r="D242" s="66"/>
      <c r="E242" s="34" t="s">
        <v>51</v>
      </c>
      <c r="F242" s="67" t="s">
        <v>11</v>
      </c>
      <c r="G242" s="68">
        <v>2.37</v>
      </c>
      <c r="H242" s="68">
        <v>2.2200000000000002</v>
      </c>
      <c r="I242" s="68">
        <v>1.97</v>
      </c>
      <c r="J242" s="69">
        <v>3.89</v>
      </c>
      <c r="K242" s="69">
        <v>25.65</v>
      </c>
      <c r="L242" s="69">
        <v>31.91</v>
      </c>
      <c r="M242" s="69">
        <v>125.64</v>
      </c>
      <c r="N242" s="69">
        <v>133.08000000000001</v>
      </c>
      <c r="O242" s="69"/>
      <c r="P242" s="178"/>
      <c r="Q242" s="198">
        <v>32</v>
      </c>
      <c r="R242" s="178"/>
      <c r="S242" s="199">
        <v>146</v>
      </c>
      <c r="T242" s="66"/>
      <c r="U242" s="178"/>
      <c r="V242" s="198">
        <v>0</v>
      </c>
      <c r="W242" s="178"/>
      <c r="X242" s="178"/>
      <c r="Y242" s="48" t="s">
        <v>122</v>
      </c>
    </row>
    <row r="243" spans="1:25" ht="15" customHeight="1">
      <c r="A243" s="9"/>
      <c r="B243" s="49" t="s">
        <v>72</v>
      </c>
      <c r="C243" s="66">
        <v>32</v>
      </c>
      <c r="D243" s="66">
        <v>40</v>
      </c>
      <c r="E243" s="34"/>
      <c r="F243" s="67"/>
      <c r="G243" s="70">
        <v>2.2400000000000002</v>
      </c>
      <c r="H243" s="70">
        <v>2.08</v>
      </c>
      <c r="I243" s="70">
        <v>0.32</v>
      </c>
      <c r="J243" s="70">
        <v>0.6</v>
      </c>
      <c r="K243" s="71">
        <v>24.73</v>
      </c>
      <c r="L243" s="71">
        <v>30.92</v>
      </c>
      <c r="M243" s="71">
        <v>107</v>
      </c>
      <c r="N243" s="71">
        <v>99.36</v>
      </c>
      <c r="O243" s="71"/>
      <c r="P243" s="178">
        <f>SUM(C243*Q243)</f>
        <v>1024</v>
      </c>
      <c r="Q243" s="198">
        <v>32</v>
      </c>
      <c r="R243" s="178">
        <f>SUM(D243*S243)</f>
        <v>5840</v>
      </c>
      <c r="S243" s="199">
        <v>146</v>
      </c>
      <c r="T243" s="66">
        <v>40</v>
      </c>
      <c r="U243" s="178">
        <f>SUM(D243*V243)</f>
        <v>0</v>
      </c>
      <c r="V243" s="198">
        <v>0</v>
      </c>
      <c r="W243" s="178">
        <f t="shared" si="33"/>
        <v>6904</v>
      </c>
      <c r="X243" s="178"/>
      <c r="Y243" s="49" t="s">
        <v>72</v>
      </c>
    </row>
    <row r="244" spans="1:25" ht="15" customHeight="1">
      <c r="A244" s="9"/>
      <c r="B244" s="49" t="s">
        <v>39</v>
      </c>
      <c r="C244" s="66">
        <v>13</v>
      </c>
      <c r="D244" s="125">
        <v>14</v>
      </c>
      <c r="E244" s="72"/>
      <c r="F244" s="67"/>
      <c r="G244" s="70">
        <v>0.05</v>
      </c>
      <c r="H244" s="70">
        <v>0.06</v>
      </c>
      <c r="I244" s="70">
        <v>0</v>
      </c>
      <c r="J244" s="70">
        <v>0</v>
      </c>
      <c r="K244" s="71">
        <v>0.43</v>
      </c>
      <c r="L244" s="71">
        <v>0.46</v>
      </c>
      <c r="M244" s="71">
        <v>1.52</v>
      </c>
      <c r="N244" s="71">
        <v>1.62</v>
      </c>
      <c r="O244" s="71"/>
      <c r="P244" s="178">
        <f>SUM(C244*Q244)</f>
        <v>416</v>
      </c>
      <c r="Q244" s="198">
        <v>32</v>
      </c>
      <c r="R244" s="178">
        <f>SUM(D244*S244)</f>
        <v>2044</v>
      </c>
      <c r="S244" s="199">
        <v>146</v>
      </c>
      <c r="T244" s="125">
        <v>14</v>
      </c>
      <c r="U244" s="178">
        <f>SUM(D244*V244)</f>
        <v>0</v>
      </c>
      <c r="V244" s="198">
        <v>0</v>
      </c>
      <c r="W244" s="178">
        <f t="shared" si="33"/>
        <v>2474</v>
      </c>
      <c r="X244" s="178"/>
      <c r="Y244" s="49" t="s">
        <v>39</v>
      </c>
    </row>
    <row r="245" spans="1:25" ht="15" customHeight="1">
      <c r="A245" s="9"/>
      <c r="B245" s="49" t="s">
        <v>41</v>
      </c>
      <c r="C245" s="66">
        <v>13</v>
      </c>
      <c r="D245" s="125">
        <v>14</v>
      </c>
      <c r="E245" s="72"/>
      <c r="F245" s="67"/>
      <c r="G245" s="70">
        <v>7.0000000000000007E-2</v>
      </c>
      <c r="H245" s="70">
        <v>7.0000000000000007E-2</v>
      </c>
      <c r="I245" s="70">
        <v>0</v>
      </c>
      <c r="J245" s="70">
        <v>0</v>
      </c>
      <c r="K245" s="71">
        <v>0.48</v>
      </c>
      <c r="L245" s="71">
        <v>0.51</v>
      </c>
      <c r="M245" s="71">
        <v>2.16</v>
      </c>
      <c r="N245" s="71">
        <v>2.31</v>
      </c>
      <c r="O245" s="71"/>
      <c r="P245" s="178">
        <f>SUM(C245*Q245)</f>
        <v>416</v>
      </c>
      <c r="Q245" s="198">
        <v>32</v>
      </c>
      <c r="R245" s="178">
        <f>SUM(D245*S245)</f>
        <v>2044</v>
      </c>
      <c r="S245" s="199">
        <v>146</v>
      </c>
      <c r="T245" s="125">
        <v>14</v>
      </c>
      <c r="U245" s="178">
        <f>SUM(D245*V245)</f>
        <v>0</v>
      </c>
      <c r="V245" s="198">
        <v>0</v>
      </c>
      <c r="W245" s="178">
        <f t="shared" si="33"/>
        <v>2474</v>
      </c>
      <c r="X245" s="178"/>
      <c r="Y245" s="49" t="s">
        <v>41</v>
      </c>
    </row>
    <row r="246" spans="1:25" ht="15" customHeight="1">
      <c r="A246" s="9"/>
      <c r="B246" s="49" t="s">
        <v>15</v>
      </c>
      <c r="C246" s="66">
        <v>2</v>
      </c>
      <c r="D246" s="66">
        <v>4</v>
      </c>
      <c r="E246" s="72"/>
      <c r="F246" s="67"/>
      <c r="G246" s="70">
        <v>0.01</v>
      </c>
      <c r="H246" s="70">
        <v>0.01</v>
      </c>
      <c r="I246" s="70">
        <v>1.65</v>
      </c>
      <c r="J246" s="70">
        <v>3.29</v>
      </c>
      <c r="K246" s="71">
        <v>0.01</v>
      </c>
      <c r="L246" s="71">
        <v>0.02</v>
      </c>
      <c r="M246" s="71">
        <v>14.96</v>
      </c>
      <c r="N246" s="71">
        <v>29.79</v>
      </c>
      <c r="O246" s="71"/>
      <c r="P246" s="178">
        <f>SUM(C246*Q246)</f>
        <v>64</v>
      </c>
      <c r="Q246" s="198">
        <v>32</v>
      </c>
      <c r="R246" s="178">
        <f>SUM(D246*S246)</f>
        <v>584</v>
      </c>
      <c r="S246" s="199">
        <v>146</v>
      </c>
      <c r="T246" s="66">
        <v>4</v>
      </c>
      <c r="U246" s="178">
        <f>SUM(D246*V246)</f>
        <v>0</v>
      </c>
      <c r="V246" s="198">
        <v>0</v>
      </c>
      <c r="W246" s="178">
        <f t="shared" si="33"/>
        <v>652</v>
      </c>
      <c r="X246" s="178"/>
      <c r="Y246" s="49" t="s">
        <v>15</v>
      </c>
    </row>
    <row r="247" spans="1:25" ht="15" customHeight="1">
      <c r="A247" s="9"/>
      <c r="B247" s="49" t="s">
        <v>28</v>
      </c>
      <c r="C247" s="66">
        <v>80</v>
      </c>
      <c r="D247" s="66">
        <v>100</v>
      </c>
      <c r="E247" s="72"/>
      <c r="F247" s="67"/>
      <c r="G247" s="70">
        <v>0</v>
      </c>
      <c r="H247" s="70">
        <v>0</v>
      </c>
      <c r="I247" s="70">
        <v>0</v>
      </c>
      <c r="J247" s="71">
        <v>0</v>
      </c>
      <c r="K247" s="71">
        <v>0</v>
      </c>
      <c r="L247" s="71">
        <v>0</v>
      </c>
      <c r="M247" s="71">
        <v>0</v>
      </c>
      <c r="N247" s="71">
        <v>0</v>
      </c>
      <c r="O247" s="71"/>
      <c r="P247" s="178"/>
      <c r="Q247" s="198">
        <v>32</v>
      </c>
      <c r="R247" s="178"/>
      <c r="S247" s="199">
        <v>146</v>
      </c>
      <c r="T247" s="66"/>
      <c r="U247" s="178"/>
      <c r="V247" s="198">
        <v>0</v>
      </c>
      <c r="W247" s="178"/>
      <c r="X247" s="178"/>
      <c r="Y247" s="49" t="s">
        <v>28</v>
      </c>
    </row>
    <row r="248" spans="1:25" ht="28.5" customHeight="1">
      <c r="A248" s="9"/>
      <c r="B248" s="48" t="s">
        <v>123</v>
      </c>
      <c r="C248" s="66"/>
      <c r="D248" s="133"/>
      <c r="E248" s="72" t="s">
        <v>82</v>
      </c>
      <c r="F248" s="124" t="s">
        <v>22</v>
      </c>
      <c r="G248" s="68">
        <v>0.27</v>
      </c>
      <c r="H248" s="68">
        <v>0.37</v>
      </c>
      <c r="I248" s="68">
        <v>2.04</v>
      </c>
      <c r="J248" s="69">
        <v>2.57</v>
      </c>
      <c r="K248" s="69">
        <v>1.33</v>
      </c>
      <c r="L248" s="69">
        <v>1.61</v>
      </c>
      <c r="M248" s="69">
        <v>24.4</v>
      </c>
      <c r="N248" s="69">
        <v>31.11</v>
      </c>
      <c r="O248" s="69"/>
      <c r="P248" s="178"/>
      <c r="Q248" s="198">
        <v>32</v>
      </c>
      <c r="R248" s="178"/>
      <c r="S248" s="199">
        <v>146</v>
      </c>
      <c r="T248" s="133"/>
      <c r="U248" s="178"/>
      <c r="V248" s="198">
        <v>0</v>
      </c>
      <c r="W248" s="178"/>
      <c r="X248" s="178"/>
      <c r="Y248" s="48" t="s">
        <v>123</v>
      </c>
    </row>
    <row r="249" spans="1:25" ht="15" customHeight="1">
      <c r="A249" s="9"/>
      <c r="B249" s="49" t="s">
        <v>124</v>
      </c>
      <c r="C249" s="66">
        <v>18</v>
      </c>
      <c r="D249" s="125">
        <v>22</v>
      </c>
      <c r="E249" s="72"/>
      <c r="F249" s="135"/>
      <c r="G249" s="70">
        <v>0.1</v>
      </c>
      <c r="H249" s="70">
        <v>0.13</v>
      </c>
      <c r="I249" s="70">
        <v>0.03</v>
      </c>
      <c r="J249" s="71">
        <v>0.04</v>
      </c>
      <c r="K249" s="71">
        <v>0.49</v>
      </c>
      <c r="L249" s="71">
        <v>0.63</v>
      </c>
      <c r="M249" s="71">
        <v>2.57</v>
      </c>
      <c r="N249" s="71">
        <v>3.32</v>
      </c>
      <c r="O249" s="71"/>
      <c r="P249" s="178">
        <f>SUM(C249*Q249)</f>
        <v>576</v>
      </c>
      <c r="Q249" s="198">
        <v>32</v>
      </c>
      <c r="R249" s="178">
        <f>SUM(D249*S249)</f>
        <v>3212</v>
      </c>
      <c r="S249" s="199">
        <v>146</v>
      </c>
      <c r="T249" s="125">
        <v>23</v>
      </c>
      <c r="U249" s="178">
        <f>SUM(D249*V249)</f>
        <v>0</v>
      </c>
      <c r="V249" s="198">
        <v>0</v>
      </c>
      <c r="W249" s="178">
        <f t="shared" si="33"/>
        <v>3811</v>
      </c>
      <c r="X249" s="178"/>
      <c r="Y249" s="49" t="s">
        <v>124</v>
      </c>
    </row>
    <row r="250" spans="1:25" ht="15" customHeight="1">
      <c r="A250" s="9"/>
      <c r="B250" s="49" t="s">
        <v>125</v>
      </c>
      <c r="C250" s="66">
        <v>18</v>
      </c>
      <c r="D250" s="125">
        <v>22</v>
      </c>
      <c r="E250" s="72"/>
      <c r="F250" s="135"/>
      <c r="G250" s="70">
        <v>0.11</v>
      </c>
      <c r="H250" s="70">
        <v>0.15</v>
      </c>
      <c r="I250" s="70">
        <v>0.01</v>
      </c>
      <c r="J250" s="70">
        <v>0.02</v>
      </c>
      <c r="K250" s="71">
        <v>0.32</v>
      </c>
      <c r="L250" s="71">
        <v>0.41</v>
      </c>
      <c r="M250" s="71">
        <v>1.87</v>
      </c>
      <c r="N250" s="71">
        <v>2.42</v>
      </c>
      <c r="O250" s="71"/>
      <c r="P250" s="178">
        <f>SUM(C250*Q250)</f>
        <v>576</v>
      </c>
      <c r="Q250" s="198">
        <v>32</v>
      </c>
      <c r="R250" s="178">
        <f>SUM(D250*S250)</f>
        <v>3212</v>
      </c>
      <c r="S250" s="199">
        <v>146</v>
      </c>
      <c r="T250" s="125">
        <v>23</v>
      </c>
      <c r="U250" s="178">
        <f>SUM(D250*V250)</f>
        <v>0</v>
      </c>
      <c r="V250" s="198">
        <v>0</v>
      </c>
      <c r="W250" s="178">
        <f t="shared" si="33"/>
        <v>3811</v>
      </c>
      <c r="X250" s="178"/>
      <c r="Y250" s="49" t="s">
        <v>125</v>
      </c>
    </row>
    <row r="251" spans="1:25" ht="15" customHeight="1">
      <c r="A251" s="9"/>
      <c r="B251" s="49" t="s">
        <v>41</v>
      </c>
      <c r="C251" s="66">
        <v>6</v>
      </c>
      <c r="D251" s="125">
        <v>8</v>
      </c>
      <c r="E251" s="72"/>
      <c r="F251" s="135"/>
      <c r="G251" s="70">
        <v>0.06</v>
      </c>
      <c r="H251" s="70">
        <v>0.09</v>
      </c>
      <c r="I251" s="70">
        <v>0</v>
      </c>
      <c r="J251" s="70">
        <v>0.01</v>
      </c>
      <c r="K251" s="71">
        <v>0.52</v>
      </c>
      <c r="L251" s="71">
        <v>0.56999999999999995</v>
      </c>
      <c r="M251" s="71">
        <v>2.4</v>
      </c>
      <c r="N251" s="71">
        <v>2.87</v>
      </c>
      <c r="O251" s="71"/>
      <c r="P251" s="178">
        <f>SUM(C251*Q251)</f>
        <v>192</v>
      </c>
      <c r="Q251" s="198">
        <v>32</v>
      </c>
      <c r="R251" s="178">
        <f>SUM(D251*S251)</f>
        <v>1168</v>
      </c>
      <c r="S251" s="199">
        <v>146</v>
      </c>
      <c r="T251" s="125">
        <v>8</v>
      </c>
      <c r="U251" s="178">
        <f>SUM(D251*V251)</f>
        <v>0</v>
      </c>
      <c r="V251" s="198">
        <v>0</v>
      </c>
      <c r="W251" s="178">
        <f t="shared" si="33"/>
        <v>1368</v>
      </c>
      <c r="X251" s="178"/>
      <c r="Y251" s="49" t="s">
        <v>41</v>
      </c>
    </row>
    <row r="252" spans="1:25" ht="15" customHeight="1">
      <c r="A252" s="9"/>
      <c r="B252" s="49" t="s">
        <v>43</v>
      </c>
      <c r="C252" s="66">
        <v>2</v>
      </c>
      <c r="D252" s="125">
        <v>2.5</v>
      </c>
      <c r="E252" s="72"/>
      <c r="F252" s="135"/>
      <c r="G252" s="70">
        <v>0</v>
      </c>
      <c r="H252" s="70">
        <v>0</v>
      </c>
      <c r="I252" s="70">
        <v>2</v>
      </c>
      <c r="J252" s="71">
        <v>2.5</v>
      </c>
      <c r="K252" s="71">
        <v>0</v>
      </c>
      <c r="L252" s="71">
        <v>0</v>
      </c>
      <c r="M252" s="71">
        <v>18</v>
      </c>
      <c r="N252" s="71">
        <v>22.5</v>
      </c>
      <c r="O252" s="71"/>
      <c r="P252" s="178">
        <f>SUM(C252*Q252)</f>
        <v>64</v>
      </c>
      <c r="Q252" s="198">
        <v>32</v>
      </c>
      <c r="R252" s="178">
        <f>SUM(D252*S252)</f>
        <v>365</v>
      </c>
      <c r="S252" s="199">
        <v>146</v>
      </c>
      <c r="T252" s="125">
        <v>2.5</v>
      </c>
      <c r="U252" s="178">
        <f>SUM(D252*V252)</f>
        <v>0</v>
      </c>
      <c r="V252" s="198">
        <v>0</v>
      </c>
      <c r="W252" s="178">
        <f t="shared" si="33"/>
        <v>431.5</v>
      </c>
      <c r="X252" s="178"/>
      <c r="Y252" s="49" t="s">
        <v>43</v>
      </c>
    </row>
    <row r="253" spans="1:25" ht="30" customHeight="1">
      <c r="A253" s="9"/>
      <c r="B253" s="48" t="s">
        <v>83</v>
      </c>
      <c r="C253" s="66"/>
      <c r="D253" s="66"/>
      <c r="E253" s="72" t="s">
        <v>35</v>
      </c>
      <c r="F253" s="67" t="s">
        <v>24</v>
      </c>
      <c r="G253" s="68">
        <v>0.62</v>
      </c>
      <c r="H253" s="68">
        <v>0.83</v>
      </c>
      <c r="I253" s="68">
        <v>0.03</v>
      </c>
      <c r="J253" s="69">
        <v>0.04</v>
      </c>
      <c r="K253" s="69">
        <v>12.12</v>
      </c>
      <c r="L253" s="69">
        <v>15.15</v>
      </c>
      <c r="M253" s="69">
        <v>51.8</v>
      </c>
      <c r="N253" s="69">
        <v>65</v>
      </c>
      <c r="O253" s="69"/>
      <c r="P253" s="178"/>
      <c r="Q253" s="198">
        <v>32</v>
      </c>
      <c r="R253" s="178"/>
      <c r="S253" s="199">
        <v>146</v>
      </c>
      <c r="T253" s="66"/>
      <c r="U253" s="178"/>
      <c r="V253" s="198">
        <v>0</v>
      </c>
      <c r="W253" s="178"/>
      <c r="X253" s="178"/>
      <c r="Y253" s="48" t="s">
        <v>83</v>
      </c>
    </row>
    <row r="254" spans="1:25" ht="15" customHeight="1">
      <c r="A254" s="9"/>
      <c r="B254" s="49" t="s">
        <v>84</v>
      </c>
      <c r="C254" s="66">
        <v>12</v>
      </c>
      <c r="D254" s="66">
        <v>13</v>
      </c>
      <c r="E254" s="34"/>
      <c r="F254" s="67"/>
      <c r="G254" s="70">
        <v>0.62</v>
      </c>
      <c r="H254" s="70">
        <v>0.83</v>
      </c>
      <c r="I254" s="70">
        <v>0.03</v>
      </c>
      <c r="J254" s="70">
        <v>0.04</v>
      </c>
      <c r="K254" s="71">
        <v>6.12</v>
      </c>
      <c r="L254" s="71">
        <v>8.15</v>
      </c>
      <c r="M254" s="71">
        <v>27.8</v>
      </c>
      <c r="N254" s="71">
        <v>37</v>
      </c>
      <c r="O254" s="71"/>
      <c r="P254" s="178">
        <f>SUM(C254*Q254)</f>
        <v>384</v>
      </c>
      <c r="Q254" s="198">
        <v>32</v>
      </c>
      <c r="R254" s="178">
        <f>SUM(D254*S254)</f>
        <v>1898</v>
      </c>
      <c r="S254" s="199">
        <v>146</v>
      </c>
      <c r="T254" s="66">
        <v>13</v>
      </c>
      <c r="U254" s="178">
        <f>SUM(D254*V254)</f>
        <v>0</v>
      </c>
      <c r="V254" s="198">
        <v>0</v>
      </c>
      <c r="W254" s="178">
        <f t="shared" si="33"/>
        <v>2295</v>
      </c>
      <c r="X254" s="178"/>
      <c r="Y254" s="49" t="s">
        <v>84</v>
      </c>
    </row>
    <row r="255" spans="1:25" ht="15" customHeight="1">
      <c r="A255" s="9"/>
      <c r="B255" s="49" t="s">
        <v>26</v>
      </c>
      <c r="C255" s="66">
        <v>6</v>
      </c>
      <c r="D255" s="66">
        <v>7</v>
      </c>
      <c r="E255" s="34"/>
      <c r="F255" s="67"/>
      <c r="G255" s="70">
        <v>0</v>
      </c>
      <c r="H255" s="70">
        <v>0</v>
      </c>
      <c r="I255" s="70">
        <v>0</v>
      </c>
      <c r="J255" s="70">
        <v>0</v>
      </c>
      <c r="K255" s="71">
        <v>6</v>
      </c>
      <c r="L255" s="71">
        <v>7</v>
      </c>
      <c r="M255" s="71">
        <v>24</v>
      </c>
      <c r="N255" s="71">
        <v>28</v>
      </c>
      <c r="O255" s="71"/>
      <c r="P255" s="178">
        <f>SUM(C255*Q255)</f>
        <v>192</v>
      </c>
      <c r="Q255" s="198">
        <v>32</v>
      </c>
      <c r="R255" s="178">
        <f>SUM(D255*S255)</f>
        <v>1022</v>
      </c>
      <c r="S255" s="199">
        <v>146</v>
      </c>
      <c r="T255" s="66">
        <v>7</v>
      </c>
      <c r="U255" s="178">
        <f>SUM(D255*V255)</f>
        <v>0</v>
      </c>
      <c r="V255" s="198">
        <v>0</v>
      </c>
      <c r="W255" s="178">
        <f t="shared" si="33"/>
        <v>1221</v>
      </c>
      <c r="X255" s="178"/>
      <c r="Y255" s="49" t="s">
        <v>26</v>
      </c>
    </row>
    <row r="256" spans="1:25" ht="15" customHeight="1">
      <c r="A256" s="9"/>
      <c r="B256" s="49" t="s">
        <v>28</v>
      </c>
      <c r="C256" s="66">
        <v>160</v>
      </c>
      <c r="D256" s="66">
        <v>190</v>
      </c>
      <c r="E256" s="34"/>
      <c r="F256" s="67"/>
      <c r="G256" s="70">
        <v>0</v>
      </c>
      <c r="H256" s="70">
        <v>0</v>
      </c>
      <c r="I256" s="70">
        <v>0</v>
      </c>
      <c r="J256" s="70">
        <v>0</v>
      </c>
      <c r="K256" s="71">
        <v>0</v>
      </c>
      <c r="L256" s="71">
        <v>0</v>
      </c>
      <c r="M256" s="71">
        <v>0</v>
      </c>
      <c r="N256" s="71">
        <v>0</v>
      </c>
      <c r="O256" s="71"/>
      <c r="P256" s="178"/>
      <c r="Q256" s="198">
        <v>32</v>
      </c>
      <c r="R256" s="178"/>
      <c r="S256" s="199">
        <v>146</v>
      </c>
      <c r="T256" s="66"/>
      <c r="U256" s="178"/>
      <c r="V256" s="198">
        <v>0</v>
      </c>
      <c r="W256" s="178"/>
      <c r="X256" s="178"/>
      <c r="Y256" s="49" t="s">
        <v>28</v>
      </c>
    </row>
    <row r="257" spans="1:26" ht="15" customHeight="1">
      <c r="A257" s="9"/>
      <c r="B257" s="48" t="s">
        <v>58</v>
      </c>
      <c r="C257" s="66">
        <v>20</v>
      </c>
      <c r="D257" s="76">
        <v>25</v>
      </c>
      <c r="E257" s="72" t="s">
        <v>59</v>
      </c>
      <c r="F257" s="99" t="s">
        <v>230</v>
      </c>
      <c r="G257" s="68">
        <v>1.52</v>
      </c>
      <c r="H257" s="68">
        <v>2.0499999999999998</v>
      </c>
      <c r="I257" s="68">
        <v>0.16</v>
      </c>
      <c r="J257" s="69">
        <v>0.22</v>
      </c>
      <c r="K257" s="69">
        <v>9.8000000000000007</v>
      </c>
      <c r="L257" s="69">
        <v>13.8</v>
      </c>
      <c r="M257" s="69">
        <v>47</v>
      </c>
      <c r="N257" s="69">
        <v>67.599999999999994</v>
      </c>
      <c r="O257" s="69"/>
      <c r="P257" s="178">
        <f>SUM(C257*Q257)</f>
        <v>640</v>
      </c>
      <c r="Q257" s="198">
        <v>32</v>
      </c>
      <c r="R257" s="178">
        <f>SUM(D257*S257)</f>
        <v>3650</v>
      </c>
      <c r="S257" s="199">
        <v>146</v>
      </c>
      <c r="T257" s="76">
        <v>25</v>
      </c>
      <c r="U257" s="178">
        <f>SUM(D257*V257)</f>
        <v>0</v>
      </c>
      <c r="V257" s="198">
        <v>0</v>
      </c>
      <c r="W257" s="178">
        <f t="shared" si="33"/>
        <v>4315</v>
      </c>
      <c r="X257" s="178"/>
      <c r="Y257" s="48" t="s">
        <v>58</v>
      </c>
      <c r="Z257" s="1">
        <f>SUM(W208+W226+W233+W257)</f>
        <v>11903</v>
      </c>
    </row>
    <row r="258" spans="1:26" ht="15" customHeight="1">
      <c r="A258" s="10"/>
      <c r="B258" s="52" t="s">
        <v>60</v>
      </c>
      <c r="C258" s="76">
        <v>28</v>
      </c>
      <c r="D258" s="76">
        <v>35</v>
      </c>
      <c r="E258" s="100" t="s">
        <v>61</v>
      </c>
      <c r="F258" s="99" t="s">
        <v>223</v>
      </c>
      <c r="G258" s="101">
        <v>1.57</v>
      </c>
      <c r="H258" s="101">
        <v>1.96</v>
      </c>
      <c r="I258" s="101">
        <v>0.31</v>
      </c>
      <c r="J258" s="102">
        <v>0.39</v>
      </c>
      <c r="K258" s="102">
        <v>13.8</v>
      </c>
      <c r="L258" s="102">
        <v>17.3</v>
      </c>
      <c r="M258" s="102">
        <v>65</v>
      </c>
      <c r="N258" s="102">
        <v>81</v>
      </c>
      <c r="O258" s="102"/>
      <c r="P258" s="178">
        <f>SUM(C258*Q258)</f>
        <v>896</v>
      </c>
      <c r="Q258" s="198">
        <v>32</v>
      </c>
      <c r="R258" s="178">
        <f>SUM(D258*S258)</f>
        <v>5110</v>
      </c>
      <c r="S258" s="199">
        <v>146</v>
      </c>
      <c r="T258" s="76">
        <v>35</v>
      </c>
      <c r="U258" s="178">
        <f>SUM(D258*V258)</f>
        <v>0</v>
      </c>
      <c r="V258" s="198">
        <v>0</v>
      </c>
      <c r="W258" s="178">
        <f t="shared" si="33"/>
        <v>6041</v>
      </c>
      <c r="X258" s="178"/>
      <c r="Y258" s="52" t="s">
        <v>60</v>
      </c>
      <c r="Z258" s="1">
        <f>SUM(W258)</f>
        <v>6041</v>
      </c>
    </row>
    <row r="259" spans="1:26" ht="15" customHeight="1">
      <c r="A259" s="16" t="s">
        <v>62</v>
      </c>
      <c r="B259" s="53"/>
      <c r="C259" s="110"/>
      <c r="D259" s="110"/>
      <c r="E259" s="81"/>
      <c r="F259" s="82"/>
      <c r="G259" s="83">
        <f t="shared" ref="G259:N259" si="41">G218+G228+G242+G248+G253+G257+G258</f>
        <v>20.93</v>
      </c>
      <c r="H259" s="83">
        <f t="shared" si="41"/>
        <v>27.08</v>
      </c>
      <c r="I259" s="83">
        <f t="shared" si="41"/>
        <v>13.34</v>
      </c>
      <c r="J259" s="83">
        <f t="shared" si="41"/>
        <v>17.79</v>
      </c>
      <c r="K259" s="83">
        <f t="shared" si="41"/>
        <v>79.709999999999994</v>
      </c>
      <c r="L259" s="83">
        <f t="shared" si="41"/>
        <v>99.89</v>
      </c>
      <c r="M259" s="83">
        <f t="shared" si="41"/>
        <v>508.79999999999995</v>
      </c>
      <c r="N259" s="83">
        <f t="shared" si="41"/>
        <v>663.1</v>
      </c>
      <c r="O259" s="83"/>
      <c r="P259" s="188"/>
      <c r="Q259" s="198">
        <v>32</v>
      </c>
      <c r="R259" s="188"/>
      <c r="S259" s="199">
        <v>146</v>
      </c>
      <c r="T259" s="80"/>
      <c r="U259" s="188"/>
      <c r="V259" s="188"/>
      <c r="W259" s="188"/>
      <c r="X259" s="188"/>
      <c r="Y259" s="53"/>
    </row>
    <row r="260" spans="1:26" ht="15" customHeight="1">
      <c r="A260" s="25" t="s">
        <v>63</v>
      </c>
      <c r="B260" s="53"/>
      <c r="C260" s="80"/>
      <c r="D260" s="80"/>
      <c r="E260" s="81"/>
      <c r="F260" s="84"/>
      <c r="G260" s="116"/>
      <c r="H260" s="116"/>
      <c r="I260" s="116"/>
      <c r="J260" s="86"/>
      <c r="K260" s="86"/>
      <c r="L260" s="86"/>
      <c r="M260" s="86"/>
      <c r="N260" s="86"/>
      <c r="O260" s="104"/>
      <c r="P260" s="188"/>
      <c r="Q260" s="198">
        <v>32</v>
      </c>
      <c r="R260" s="188"/>
      <c r="S260" s="199">
        <v>146</v>
      </c>
      <c r="T260" s="80"/>
      <c r="U260" s="188"/>
      <c r="V260" s="188"/>
      <c r="W260" s="188"/>
      <c r="X260" s="188"/>
      <c r="Y260" s="12" t="s">
        <v>63</v>
      </c>
    </row>
    <row r="261" spans="1:26" ht="30.75" customHeight="1">
      <c r="A261" s="9"/>
      <c r="B261" s="48" t="s">
        <v>126</v>
      </c>
      <c r="C261" s="66"/>
      <c r="D261" s="66"/>
      <c r="E261" s="87" t="s">
        <v>47</v>
      </c>
      <c r="F261" s="67" t="s">
        <v>221</v>
      </c>
      <c r="G261" s="68">
        <v>3.13</v>
      </c>
      <c r="H261" s="68">
        <v>4.68</v>
      </c>
      <c r="I261" s="68">
        <v>3.18</v>
      </c>
      <c r="J261" s="69">
        <v>3.99</v>
      </c>
      <c r="K261" s="69">
        <v>30.84</v>
      </c>
      <c r="L261" s="69">
        <v>33.61</v>
      </c>
      <c r="M261" s="69">
        <v>148.22999999999999</v>
      </c>
      <c r="N261" s="69">
        <v>189.15</v>
      </c>
      <c r="O261" s="69"/>
      <c r="P261" s="178"/>
      <c r="Q261" s="198">
        <v>32</v>
      </c>
      <c r="R261" s="178"/>
      <c r="S261" s="199">
        <v>146</v>
      </c>
      <c r="T261" s="66"/>
      <c r="U261" s="178"/>
      <c r="V261" s="178"/>
      <c r="W261" s="178"/>
      <c r="X261" s="178"/>
      <c r="Y261" s="48" t="s">
        <v>126</v>
      </c>
    </row>
    <row r="262" spans="1:26" ht="15" customHeight="1">
      <c r="A262" s="9"/>
      <c r="B262" s="49" t="s">
        <v>49</v>
      </c>
      <c r="C262" s="66">
        <v>28</v>
      </c>
      <c r="D262" s="73" t="s">
        <v>251</v>
      </c>
      <c r="E262" s="74"/>
      <c r="F262" s="67"/>
      <c r="G262" s="70">
        <v>2.62</v>
      </c>
      <c r="H262" s="70">
        <v>4.01</v>
      </c>
      <c r="I262" s="70">
        <v>0.17</v>
      </c>
      <c r="J262" s="70">
        <v>0.19</v>
      </c>
      <c r="K262" s="71">
        <v>21.22</v>
      </c>
      <c r="L262" s="71">
        <v>22.69</v>
      </c>
      <c r="M262" s="71">
        <v>79.239999999999995</v>
      </c>
      <c r="N262" s="71">
        <v>95.11</v>
      </c>
      <c r="O262" s="71"/>
      <c r="P262" s="178">
        <f t="shared" ref="P262:P267" si="42">SUM(C262*Q262)</f>
        <v>896</v>
      </c>
      <c r="Q262" s="198">
        <v>32</v>
      </c>
      <c r="R262" s="178">
        <f t="shared" ref="R262:R267" si="43">SUM(D262*S262)</f>
        <v>4526</v>
      </c>
      <c r="S262" s="199">
        <v>146</v>
      </c>
      <c r="T262" s="73" t="s">
        <v>251</v>
      </c>
      <c r="U262" s="178">
        <f t="shared" ref="U262:U267" si="44">SUM(D262*V262)</f>
        <v>0</v>
      </c>
      <c r="V262" s="178"/>
      <c r="W262" s="178">
        <f t="shared" si="33"/>
        <v>5453</v>
      </c>
      <c r="X262" s="178"/>
      <c r="Y262" s="49" t="s">
        <v>49</v>
      </c>
    </row>
    <row r="263" spans="1:26" ht="15" customHeight="1">
      <c r="A263" s="9"/>
      <c r="B263" s="49" t="s">
        <v>14</v>
      </c>
      <c r="C263" s="73" t="s">
        <v>127</v>
      </c>
      <c r="D263" s="66">
        <v>15</v>
      </c>
      <c r="E263" s="131"/>
      <c r="F263" s="67"/>
      <c r="G263" s="70">
        <v>0.15</v>
      </c>
      <c r="H263" s="70">
        <v>0.17</v>
      </c>
      <c r="I263" s="70">
        <v>0.09</v>
      </c>
      <c r="J263" s="70">
        <v>0.01</v>
      </c>
      <c r="K263" s="71">
        <v>0.66</v>
      </c>
      <c r="L263" s="71">
        <v>0.76</v>
      </c>
      <c r="M263" s="71">
        <v>4.16</v>
      </c>
      <c r="N263" s="71">
        <v>4.82</v>
      </c>
      <c r="O263" s="71"/>
      <c r="P263" s="178">
        <f t="shared" si="42"/>
        <v>416</v>
      </c>
      <c r="Q263" s="198">
        <v>32</v>
      </c>
      <c r="R263" s="178">
        <f t="shared" si="43"/>
        <v>2190</v>
      </c>
      <c r="S263" s="199">
        <v>146</v>
      </c>
      <c r="T263" s="66">
        <v>15</v>
      </c>
      <c r="U263" s="178">
        <f t="shared" si="44"/>
        <v>0</v>
      </c>
      <c r="V263" s="178"/>
      <c r="W263" s="178">
        <f t="shared" si="33"/>
        <v>2621</v>
      </c>
      <c r="X263" s="178"/>
      <c r="Y263" s="49" t="s">
        <v>14</v>
      </c>
    </row>
    <row r="264" spans="1:26" ht="15" customHeight="1">
      <c r="A264" s="9"/>
      <c r="B264" s="49" t="s">
        <v>13</v>
      </c>
      <c r="C264" s="73" t="s">
        <v>128</v>
      </c>
      <c r="D264" s="66">
        <v>4</v>
      </c>
      <c r="E264" s="131"/>
      <c r="F264" s="67"/>
      <c r="G264" s="70">
        <v>0.23</v>
      </c>
      <c r="H264" s="70">
        <v>0.23</v>
      </c>
      <c r="I264" s="70">
        <v>0.16</v>
      </c>
      <c r="J264" s="70">
        <v>0.16</v>
      </c>
      <c r="K264" s="71">
        <v>0.02</v>
      </c>
      <c r="L264" s="71">
        <v>0.02</v>
      </c>
      <c r="M264" s="71">
        <v>2.5299999999999998</v>
      </c>
      <c r="N264" s="71">
        <v>2.5299999999999998</v>
      </c>
      <c r="O264" s="71"/>
      <c r="P264" s="178">
        <f t="shared" si="42"/>
        <v>128</v>
      </c>
      <c r="Q264" s="198">
        <v>32</v>
      </c>
      <c r="R264" s="178">
        <f t="shared" si="43"/>
        <v>584</v>
      </c>
      <c r="S264" s="199">
        <v>146</v>
      </c>
      <c r="T264" s="66">
        <v>4</v>
      </c>
      <c r="U264" s="178">
        <f t="shared" si="44"/>
        <v>0</v>
      </c>
      <c r="V264" s="178"/>
      <c r="W264" s="178">
        <f t="shared" si="33"/>
        <v>716</v>
      </c>
      <c r="X264" s="178"/>
      <c r="Y264" s="49" t="s">
        <v>13</v>
      </c>
    </row>
    <row r="265" spans="1:26" ht="15" customHeight="1">
      <c r="A265" s="9"/>
      <c r="B265" s="49" t="s">
        <v>26</v>
      </c>
      <c r="C265" s="66">
        <v>2</v>
      </c>
      <c r="D265" s="66">
        <v>2.5</v>
      </c>
      <c r="E265" s="88"/>
      <c r="F265" s="67"/>
      <c r="G265" s="70">
        <v>0</v>
      </c>
      <c r="H265" s="70">
        <v>0</v>
      </c>
      <c r="I265" s="70">
        <v>0</v>
      </c>
      <c r="J265" s="70">
        <v>0</v>
      </c>
      <c r="K265" s="71">
        <v>2</v>
      </c>
      <c r="L265" s="71">
        <v>2.5</v>
      </c>
      <c r="M265" s="71">
        <v>8</v>
      </c>
      <c r="N265" s="71">
        <v>10</v>
      </c>
      <c r="O265" s="71"/>
      <c r="P265" s="178">
        <f t="shared" si="42"/>
        <v>64</v>
      </c>
      <c r="Q265" s="198">
        <v>32</v>
      </c>
      <c r="R265" s="178">
        <f t="shared" si="43"/>
        <v>365</v>
      </c>
      <c r="S265" s="199">
        <v>146</v>
      </c>
      <c r="T265" s="66">
        <v>2.5</v>
      </c>
      <c r="U265" s="178">
        <f t="shared" si="44"/>
        <v>0</v>
      </c>
      <c r="V265" s="178"/>
      <c r="W265" s="178">
        <f t="shared" si="33"/>
        <v>431.5</v>
      </c>
      <c r="X265" s="178"/>
      <c r="Y265" s="49" t="s">
        <v>26</v>
      </c>
    </row>
    <row r="266" spans="1:26" ht="15" customHeight="1">
      <c r="A266" s="9"/>
      <c r="B266" s="49" t="s">
        <v>15</v>
      </c>
      <c r="C266" s="66">
        <v>2</v>
      </c>
      <c r="D266" s="66">
        <v>3</v>
      </c>
      <c r="E266" s="88"/>
      <c r="F266" s="67"/>
      <c r="G266" s="70">
        <v>0.01</v>
      </c>
      <c r="H266" s="70">
        <v>0.01</v>
      </c>
      <c r="I266" s="70">
        <v>1.65</v>
      </c>
      <c r="J266" s="70">
        <v>2.48</v>
      </c>
      <c r="K266" s="71">
        <v>0.01</v>
      </c>
      <c r="L266" s="71">
        <v>0.02</v>
      </c>
      <c r="M266" s="71">
        <v>15</v>
      </c>
      <c r="N266" s="71">
        <v>22.4</v>
      </c>
      <c r="O266" s="71"/>
      <c r="P266" s="178">
        <f t="shared" si="42"/>
        <v>64</v>
      </c>
      <c r="Q266" s="198">
        <v>32</v>
      </c>
      <c r="R266" s="178">
        <f t="shared" si="43"/>
        <v>438</v>
      </c>
      <c r="S266" s="199">
        <v>146</v>
      </c>
      <c r="T266" s="66">
        <v>3</v>
      </c>
      <c r="U266" s="178">
        <f t="shared" si="44"/>
        <v>0</v>
      </c>
      <c r="V266" s="178"/>
      <c r="W266" s="178">
        <f t="shared" ref="W266:W329" si="45">SUM(P266+R266+T266+U266)</f>
        <v>505</v>
      </c>
      <c r="X266" s="178"/>
      <c r="Y266" s="49" t="s">
        <v>15</v>
      </c>
    </row>
    <row r="267" spans="1:26" ht="15" customHeight="1">
      <c r="A267" s="9"/>
      <c r="B267" s="49" t="s">
        <v>66</v>
      </c>
      <c r="C267" s="66">
        <v>0.8</v>
      </c>
      <c r="D267" s="66">
        <v>1.1000000000000001</v>
      </c>
      <c r="E267" s="34"/>
      <c r="F267" s="67"/>
      <c r="G267" s="70">
        <v>0.01</v>
      </c>
      <c r="H267" s="70">
        <v>0.14000000000000001</v>
      </c>
      <c r="I267" s="70">
        <v>0</v>
      </c>
      <c r="J267" s="70">
        <v>0.03</v>
      </c>
      <c r="K267" s="71">
        <v>0</v>
      </c>
      <c r="L267" s="71">
        <v>0.09</v>
      </c>
      <c r="M267" s="71">
        <v>0.08</v>
      </c>
      <c r="N267" s="71">
        <v>1.2</v>
      </c>
      <c r="O267" s="71"/>
      <c r="P267" s="178">
        <f t="shared" si="42"/>
        <v>25.6</v>
      </c>
      <c r="Q267" s="198">
        <v>32</v>
      </c>
      <c r="R267" s="178">
        <f t="shared" si="43"/>
        <v>160.60000000000002</v>
      </c>
      <c r="S267" s="199">
        <v>146</v>
      </c>
      <c r="T267" s="66">
        <v>1.1000000000000001</v>
      </c>
      <c r="U267" s="178">
        <f t="shared" si="44"/>
        <v>0</v>
      </c>
      <c r="V267" s="178"/>
      <c r="W267" s="178">
        <f t="shared" si="45"/>
        <v>187.3</v>
      </c>
      <c r="X267" s="178"/>
      <c r="Y267" s="49" t="s">
        <v>66</v>
      </c>
    </row>
    <row r="268" spans="1:26" ht="15" customHeight="1">
      <c r="A268" s="9"/>
      <c r="B268" s="48" t="s">
        <v>129</v>
      </c>
      <c r="C268" s="66"/>
      <c r="D268" s="66"/>
      <c r="E268" s="34"/>
      <c r="F268" s="67"/>
      <c r="G268" s="70"/>
      <c r="H268" s="70"/>
      <c r="I268" s="70"/>
      <c r="J268" s="70"/>
      <c r="K268" s="71"/>
      <c r="L268" s="71"/>
      <c r="M268" s="71"/>
      <c r="N268" s="71"/>
      <c r="O268" s="71"/>
      <c r="P268" s="178"/>
      <c r="Q268" s="198">
        <v>32</v>
      </c>
      <c r="R268" s="178"/>
      <c r="S268" s="199">
        <v>146</v>
      </c>
      <c r="T268" s="66"/>
      <c r="U268" s="178"/>
      <c r="V268" s="178"/>
      <c r="W268" s="178"/>
      <c r="X268" s="178"/>
      <c r="Y268" s="48" t="s">
        <v>129</v>
      </c>
    </row>
    <row r="269" spans="1:26" ht="15" customHeight="1">
      <c r="A269" s="9"/>
      <c r="B269" s="49" t="s">
        <v>130</v>
      </c>
      <c r="C269" s="66">
        <v>40</v>
      </c>
      <c r="D269" s="125">
        <v>43</v>
      </c>
      <c r="E269" s="34"/>
      <c r="F269" s="67"/>
      <c r="G269" s="70">
        <v>0.11</v>
      </c>
      <c r="H269" s="70">
        <v>0.12</v>
      </c>
      <c r="I269" s="70">
        <v>0.11</v>
      </c>
      <c r="J269" s="70">
        <v>0.12</v>
      </c>
      <c r="K269" s="71">
        <v>4.43</v>
      </c>
      <c r="L269" s="71">
        <v>5.03</v>
      </c>
      <c r="M269" s="71">
        <v>20.22</v>
      </c>
      <c r="N269" s="71">
        <v>22.99</v>
      </c>
      <c r="O269" s="71"/>
      <c r="P269" s="178">
        <f>SUM(C269*Q269)</f>
        <v>1280</v>
      </c>
      <c r="Q269" s="198">
        <v>32</v>
      </c>
      <c r="R269" s="178">
        <f>SUM(D269*S269)</f>
        <v>6278</v>
      </c>
      <c r="S269" s="199">
        <v>146</v>
      </c>
      <c r="T269" s="125">
        <v>42</v>
      </c>
      <c r="U269" s="178">
        <f>SUM(D269*V269)</f>
        <v>0</v>
      </c>
      <c r="V269" s="178"/>
      <c r="W269" s="178">
        <f t="shared" si="45"/>
        <v>7600</v>
      </c>
      <c r="X269" s="178"/>
      <c r="Y269" s="49" t="s">
        <v>130</v>
      </c>
    </row>
    <row r="270" spans="1:26" ht="15" customHeight="1">
      <c r="A270" s="9"/>
      <c r="B270" s="49" t="s">
        <v>26</v>
      </c>
      <c r="C270" s="66">
        <v>2.5</v>
      </c>
      <c r="D270" s="125">
        <v>2.5</v>
      </c>
      <c r="E270" s="34"/>
      <c r="F270" s="67"/>
      <c r="G270" s="70">
        <v>0</v>
      </c>
      <c r="H270" s="70">
        <v>0</v>
      </c>
      <c r="I270" s="70">
        <v>0</v>
      </c>
      <c r="J270" s="71">
        <v>0</v>
      </c>
      <c r="K270" s="71">
        <v>2.5</v>
      </c>
      <c r="L270" s="71">
        <v>2.5</v>
      </c>
      <c r="M270" s="71">
        <v>10</v>
      </c>
      <c r="N270" s="71">
        <v>10</v>
      </c>
      <c r="O270" s="71"/>
      <c r="P270" s="178">
        <f>SUM(C270*Q270)</f>
        <v>80</v>
      </c>
      <c r="Q270" s="198">
        <v>32</v>
      </c>
      <c r="R270" s="178">
        <f>SUM(D270*S270)</f>
        <v>365</v>
      </c>
      <c r="S270" s="199">
        <v>146</v>
      </c>
      <c r="T270" s="125">
        <v>2.5</v>
      </c>
      <c r="U270" s="178">
        <f>SUM(D270*V270)</f>
        <v>0</v>
      </c>
      <c r="V270" s="178"/>
      <c r="W270" s="178">
        <f t="shared" si="45"/>
        <v>447.5</v>
      </c>
      <c r="X270" s="178"/>
      <c r="Y270" s="49" t="s">
        <v>26</v>
      </c>
    </row>
    <row r="271" spans="1:26" ht="15" customHeight="1">
      <c r="A271" s="9"/>
      <c r="B271" s="49" t="s">
        <v>43</v>
      </c>
      <c r="C271" s="66">
        <v>1</v>
      </c>
      <c r="D271" s="125">
        <v>1</v>
      </c>
      <c r="E271" s="34"/>
      <c r="F271" s="67"/>
      <c r="G271" s="70">
        <v>0</v>
      </c>
      <c r="H271" s="70">
        <v>0</v>
      </c>
      <c r="I271" s="70">
        <v>1</v>
      </c>
      <c r="J271" s="71">
        <v>1</v>
      </c>
      <c r="K271" s="71">
        <v>0</v>
      </c>
      <c r="L271" s="71">
        <v>0</v>
      </c>
      <c r="M271" s="71">
        <v>9</v>
      </c>
      <c r="N271" s="71">
        <v>9</v>
      </c>
      <c r="O271" s="71"/>
      <c r="P271" s="178">
        <f>SUM(C271*Q271)</f>
        <v>32</v>
      </c>
      <c r="Q271" s="198">
        <v>32</v>
      </c>
      <c r="R271" s="178">
        <f>SUM(D271*S271)</f>
        <v>146</v>
      </c>
      <c r="S271" s="199">
        <v>146</v>
      </c>
      <c r="T271" s="125">
        <v>1</v>
      </c>
      <c r="U271" s="178">
        <f>SUM(D271*V271)</f>
        <v>0</v>
      </c>
      <c r="V271" s="178"/>
      <c r="W271" s="178">
        <f t="shared" si="45"/>
        <v>179</v>
      </c>
      <c r="X271" s="178"/>
      <c r="Y271" s="49" t="s">
        <v>43</v>
      </c>
    </row>
    <row r="272" spans="1:26" ht="30.75" customHeight="1">
      <c r="A272" s="9"/>
      <c r="B272" s="48" t="s">
        <v>94</v>
      </c>
      <c r="C272" s="66"/>
      <c r="D272" s="66"/>
      <c r="E272" s="72" t="s">
        <v>24</v>
      </c>
      <c r="F272" s="67" t="s">
        <v>220</v>
      </c>
      <c r="G272" s="68">
        <v>4.71</v>
      </c>
      <c r="H272" s="68">
        <v>5.46</v>
      </c>
      <c r="I272" s="68">
        <v>4.45</v>
      </c>
      <c r="J272" s="69">
        <v>5.15</v>
      </c>
      <c r="K272" s="69">
        <v>11.23</v>
      </c>
      <c r="L272" s="69">
        <v>13.48</v>
      </c>
      <c r="M272" s="69">
        <v>102.88</v>
      </c>
      <c r="N272" s="69">
        <v>122.27</v>
      </c>
      <c r="O272" s="69"/>
      <c r="P272" s="178"/>
      <c r="Q272" s="198">
        <v>32</v>
      </c>
      <c r="R272" s="178"/>
      <c r="S272" s="199">
        <v>146</v>
      </c>
      <c r="T272" s="66"/>
      <c r="U272" s="178"/>
      <c r="V272" s="178"/>
      <c r="W272" s="178"/>
      <c r="X272" s="178"/>
      <c r="Y272" s="48" t="s">
        <v>94</v>
      </c>
    </row>
    <row r="273" spans="1:27" ht="15" customHeight="1">
      <c r="A273" s="9"/>
      <c r="B273" s="49" t="s">
        <v>95</v>
      </c>
      <c r="C273" s="66">
        <v>2</v>
      </c>
      <c r="D273" s="66">
        <v>2.25</v>
      </c>
      <c r="E273" s="72"/>
      <c r="F273" s="67"/>
      <c r="G273" s="70">
        <v>1.45</v>
      </c>
      <c r="H273" s="70">
        <v>1.69</v>
      </c>
      <c r="I273" s="70">
        <v>1.64</v>
      </c>
      <c r="J273" s="70">
        <v>1.9</v>
      </c>
      <c r="K273" s="71">
        <v>0.86</v>
      </c>
      <c r="L273" s="71">
        <v>0.96</v>
      </c>
      <c r="M273" s="71">
        <v>22.22</v>
      </c>
      <c r="N273" s="71">
        <v>26.27</v>
      </c>
      <c r="O273" s="71"/>
      <c r="P273" s="178">
        <f>SUM(C273*Q273)</f>
        <v>64</v>
      </c>
      <c r="Q273" s="198">
        <v>32</v>
      </c>
      <c r="R273" s="178">
        <f>SUM(D273*S273)</f>
        <v>328.5</v>
      </c>
      <c r="S273" s="199">
        <v>146</v>
      </c>
      <c r="T273" s="66">
        <v>2.25</v>
      </c>
      <c r="U273" s="178">
        <f>SUM(D273*V273)</f>
        <v>0</v>
      </c>
      <c r="V273" s="178"/>
      <c r="W273" s="178">
        <f t="shared" si="45"/>
        <v>394.75</v>
      </c>
      <c r="X273" s="178"/>
      <c r="Y273" s="49" t="s">
        <v>95</v>
      </c>
    </row>
    <row r="274" spans="1:27" ht="15" customHeight="1">
      <c r="A274" s="9"/>
      <c r="B274" s="49" t="s">
        <v>14</v>
      </c>
      <c r="C274" s="66">
        <v>130</v>
      </c>
      <c r="D274" s="66">
        <v>150</v>
      </c>
      <c r="E274" s="72"/>
      <c r="F274" s="67"/>
      <c r="G274" s="70">
        <v>3.26</v>
      </c>
      <c r="H274" s="70">
        <v>3.77</v>
      </c>
      <c r="I274" s="70">
        <v>2.81</v>
      </c>
      <c r="J274" s="70">
        <v>3.25</v>
      </c>
      <c r="K274" s="71">
        <v>5.37</v>
      </c>
      <c r="L274" s="71">
        <v>6.02</v>
      </c>
      <c r="M274" s="71">
        <v>60.66</v>
      </c>
      <c r="N274" s="71">
        <v>70</v>
      </c>
      <c r="O274" s="71"/>
      <c r="P274" s="178">
        <f>SUM(C274*Q274)</f>
        <v>4160</v>
      </c>
      <c r="Q274" s="198">
        <v>32</v>
      </c>
      <c r="R274" s="178">
        <f>SUM(D274*S274)</f>
        <v>21900</v>
      </c>
      <c r="S274" s="199">
        <v>146</v>
      </c>
      <c r="T274" s="66">
        <v>150</v>
      </c>
      <c r="U274" s="178">
        <f>SUM(D274*V274)</f>
        <v>0</v>
      </c>
      <c r="V274" s="178"/>
      <c r="W274" s="178">
        <f t="shared" si="45"/>
        <v>26210</v>
      </c>
      <c r="X274" s="178"/>
      <c r="Y274" s="49" t="s">
        <v>14</v>
      </c>
    </row>
    <row r="275" spans="1:27" ht="15" customHeight="1">
      <c r="A275" s="9"/>
      <c r="B275" s="49" t="s">
        <v>26</v>
      </c>
      <c r="C275" s="66">
        <v>5</v>
      </c>
      <c r="D275" s="66">
        <v>6.5</v>
      </c>
      <c r="E275" s="72"/>
      <c r="F275" s="67"/>
      <c r="G275" s="70">
        <v>0</v>
      </c>
      <c r="H275" s="70">
        <v>0</v>
      </c>
      <c r="I275" s="70">
        <v>0</v>
      </c>
      <c r="J275" s="71">
        <v>0</v>
      </c>
      <c r="K275" s="71">
        <v>5</v>
      </c>
      <c r="L275" s="71">
        <v>6.5</v>
      </c>
      <c r="M275" s="71">
        <v>20</v>
      </c>
      <c r="N275" s="71">
        <v>26</v>
      </c>
      <c r="O275" s="71"/>
      <c r="P275" s="178">
        <f>SUM(C275*Q275)</f>
        <v>160</v>
      </c>
      <c r="Q275" s="198">
        <v>32</v>
      </c>
      <c r="R275" s="178">
        <f>SUM(D275*S275)</f>
        <v>949</v>
      </c>
      <c r="S275" s="199">
        <v>146</v>
      </c>
      <c r="T275" s="66">
        <v>6.5</v>
      </c>
      <c r="U275" s="178">
        <f>SUM(D275*V275)</f>
        <v>0</v>
      </c>
      <c r="V275" s="178"/>
      <c r="W275" s="178">
        <f t="shared" si="45"/>
        <v>1115.5</v>
      </c>
      <c r="X275" s="178"/>
      <c r="Y275" s="49" t="s">
        <v>26</v>
      </c>
    </row>
    <row r="276" spans="1:27" ht="15" customHeight="1">
      <c r="A276" s="9"/>
      <c r="B276" s="49" t="s">
        <v>28</v>
      </c>
      <c r="C276" s="66">
        <v>50</v>
      </c>
      <c r="D276" s="66">
        <v>50</v>
      </c>
      <c r="E276" s="72"/>
      <c r="F276" s="67"/>
      <c r="G276" s="70">
        <v>0</v>
      </c>
      <c r="H276" s="70">
        <v>0</v>
      </c>
      <c r="I276" s="70">
        <v>0</v>
      </c>
      <c r="J276" s="71">
        <v>0</v>
      </c>
      <c r="K276" s="71">
        <v>0</v>
      </c>
      <c r="L276" s="71">
        <v>0</v>
      </c>
      <c r="M276" s="71">
        <v>0</v>
      </c>
      <c r="N276" s="71">
        <v>0</v>
      </c>
      <c r="O276" s="71"/>
      <c r="P276" s="178"/>
      <c r="Q276" s="198">
        <v>32</v>
      </c>
      <c r="R276" s="178"/>
      <c r="S276" s="199">
        <v>146</v>
      </c>
      <c r="T276" s="66"/>
      <c r="U276" s="178"/>
      <c r="V276" s="178"/>
      <c r="W276" s="178"/>
      <c r="X276" s="178"/>
      <c r="Y276" s="49" t="s">
        <v>28</v>
      </c>
    </row>
    <row r="277" spans="1:27" ht="15" customHeight="1">
      <c r="A277" s="16" t="s">
        <v>68</v>
      </c>
      <c r="B277" s="53"/>
      <c r="C277" s="110"/>
      <c r="D277" s="109"/>
      <c r="E277" s="81"/>
      <c r="F277" s="84"/>
      <c r="G277" s="83">
        <f t="shared" ref="G277:N277" si="46">G261+G272</f>
        <v>7.84</v>
      </c>
      <c r="H277" s="83">
        <f t="shared" si="46"/>
        <v>10.14</v>
      </c>
      <c r="I277" s="83">
        <f t="shared" si="46"/>
        <v>7.6300000000000008</v>
      </c>
      <c r="J277" s="117">
        <f t="shared" si="46"/>
        <v>9.14</v>
      </c>
      <c r="K277" s="83">
        <f t="shared" si="46"/>
        <v>42.07</v>
      </c>
      <c r="L277" s="117">
        <f t="shared" si="46"/>
        <v>47.09</v>
      </c>
      <c r="M277" s="83">
        <f t="shared" si="46"/>
        <v>251.10999999999999</v>
      </c>
      <c r="N277" s="117">
        <f t="shared" si="46"/>
        <v>311.42</v>
      </c>
      <c r="O277" s="117"/>
      <c r="P277" s="188"/>
      <c r="Q277" s="188"/>
      <c r="R277" s="188"/>
      <c r="S277" s="189"/>
      <c r="T277" s="109"/>
      <c r="U277" s="188"/>
      <c r="V277" s="188"/>
      <c r="W277" s="188"/>
      <c r="X277" s="188"/>
      <c r="Y277" s="53"/>
    </row>
    <row r="278" spans="1:27" ht="15" customHeight="1">
      <c r="A278" s="17" t="s">
        <v>69</v>
      </c>
      <c r="B278" s="54"/>
      <c r="C278" s="109"/>
      <c r="D278" s="110"/>
      <c r="E278" s="111"/>
      <c r="F278" s="82"/>
      <c r="G278" s="83">
        <f t="shared" ref="G278:N278" si="47">G216+G259+G277</f>
        <v>34.15</v>
      </c>
      <c r="H278" s="83">
        <f t="shared" si="47"/>
        <v>43.8</v>
      </c>
      <c r="I278" s="83">
        <f t="shared" si="47"/>
        <v>31.03</v>
      </c>
      <c r="J278" s="83">
        <f t="shared" si="47"/>
        <v>39.53</v>
      </c>
      <c r="K278" s="117">
        <f t="shared" si="47"/>
        <v>167.32</v>
      </c>
      <c r="L278" s="83">
        <f t="shared" si="47"/>
        <v>203.6</v>
      </c>
      <c r="M278" s="136">
        <f t="shared" si="47"/>
        <v>1060.3699999999999</v>
      </c>
      <c r="N278" s="83">
        <f t="shared" si="47"/>
        <v>1354.3300000000002</v>
      </c>
      <c r="O278" s="83"/>
      <c r="P278" s="188"/>
      <c r="Q278" s="188"/>
      <c r="R278" s="188"/>
      <c r="S278" s="189"/>
      <c r="T278" s="110"/>
      <c r="U278" s="188"/>
      <c r="V278" s="188"/>
      <c r="W278" s="188"/>
      <c r="X278" s="188"/>
      <c r="Y278" s="54"/>
    </row>
    <row r="279" spans="1:27" ht="15" customHeight="1">
      <c r="A279" s="181" t="s">
        <v>131</v>
      </c>
      <c r="B279" s="180"/>
      <c r="C279" s="181"/>
      <c r="D279" s="181"/>
      <c r="E279" s="182"/>
      <c r="F279" s="182"/>
      <c r="G279" s="182"/>
      <c r="H279" s="182"/>
      <c r="I279" s="182"/>
      <c r="J279" s="182"/>
      <c r="K279" s="182"/>
      <c r="L279" s="182"/>
      <c r="M279" s="182"/>
      <c r="N279" s="182"/>
      <c r="O279" s="182"/>
      <c r="P279" s="193"/>
      <c r="Q279" s="194" t="s">
        <v>252</v>
      </c>
      <c r="R279" s="194"/>
      <c r="S279" s="194" t="s">
        <v>253</v>
      </c>
      <c r="T279" s="195" t="s">
        <v>254</v>
      </c>
      <c r="U279" s="194"/>
      <c r="V279" s="194" t="s">
        <v>256</v>
      </c>
      <c r="W279" s="194"/>
      <c r="X279" s="194"/>
      <c r="Y279" s="196" t="s">
        <v>131</v>
      </c>
    </row>
    <row r="280" spans="1:27" ht="15" customHeight="1">
      <c r="A280" s="21" t="s">
        <v>9</v>
      </c>
      <c r="B280" s="55"/>
      <c r="C280" s="21"/>
      <c r="D280" s="21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197"/>
      <c r="Q280" s="198">
        <v>10</v>
      </c>
      <c r="R280" s="199"/>
      <c r="S280" s="199">
        <v>170</v>
      </c>
      <c r="T280" s="200">
        <v>1</v>
      </c>
      <c r="U280" s="198"/>
      <c r="V280" s="198">
        <v>0</v>
      </c>
      <c r="W280" s="198" t="s">
        <v>255</v>
      </c>
      <c r="X280" s="198"/>
      <c r="Y280" s="201" t="s">
        <v>9</v>
      </c>
    </row>
    <row r="281" spans="1:27" ht="30.75" customHeight="1">
      <c r="A281" s="18"/>
      <c r="B281" s="48" t="s">
        <v>132</v>
      </c>
      <c r="C281" s="66"/>
      <c r="D281" s="66"/>
      <c r="E281" s="34" t="s">
        <v>133</v>
      </c>
      <c r="F281" s="72" t="s">
        <v>231</v>
      </c>
      <c r="G281" s="68">
        <v>10.02</v>
      </c>
      <c r="H281" s="68">
        <v>14.08</v>
      </c>
      <c r="I281" s="68">
        <v>6.39</v>
      </c>
      <c r="J281" s="69">
        <v>10.83</v>
      </c>
      <c r="K281" s="68">
        <v>17.05</v>
      </c>
      <c r="L281" s="69">
        <v>20.18</v>
      </c>
      <c r="M281" s="69">
        <v>169.13</v>
      </c>
      <c r="N281" s="69">
        <v>224.26</v>
      </c>
      <c r="O281" s="69"/>
      <c r="P281" s="178"/>
      <c r="Q281" s="198">
        <v>10</v>
      </c>
      <c r="R281" s="178"/>
      <c r="S281" s="199">
        <v>170</v>
      </c>
      <c r="T281" s="66"/>
      <c r="U281" s="178"/>
      <c r="V281" s="198">
        <v>0</v>
      </c>
      <c r="W281" s="178"/>
      <c r="X281" s="178"/>
      <c r="Y281" s="48" t="s">
        <v>132</v>
      </c>
    </row>
    <row r="282" spans="1:27" ht="15" customHeight="1">
      <c r="A282" s="18"/>
      <c r="B282" s="49" t="s">
        <v>87</v>
      </c>
      <c r="C282" s="66">
        <v>70</v>
      </c>
      <c r="D282" s="66">
        <v>93</v>
      </c>
      <c r="E282" s="34"/>
      <c r="F282" s="67"/>
      <c r="G282" s="70">
        <v>8.31</v>
      </c>
      <c r="H282" s="70">
        <v>12</v>
      </c>
      <c r="I282" s="70">
        <v>2.95</v>
      </c>
      <c r="J282" s="70">
        <v>6.53</v>
      </c>
      <c r="K282" s="71">
        <v>1.38</v>
      </c>
      <c r="L282" s="71">
        <v>1.79</v>
      </c>
      <c r="M282" s="71">
        <v>65.510000000000005</v>
      </c>
      <c r="N282" s="71">
        <v>101.28</v>
      </c>
      <c r="O282" s="71"/>
      <c r="P282" s="178">
        <f t="shared" ref="P282:P289" si="48">SUM(C282*Q282)</f>
        <v>700</v>
      </c>
      <c r="Q282" s="198">
        <v>10</v>
      </c>
      <c r="R282" s="178">
        <f t="shared" ref="R282:R289" si="49">SUM(D282*S282)</f>
        <v>15810</v>
      </c>
      <c r="S282" s="199">
        <v>170</v>
      </c>
      <c r="T282" s="66">
        <v>93</v>
      </c>
      <c r="U282" s="178">
        <f t="shared" ref="U282:U289" si="50">SUM(D282*V282)</f>
        <v>0</v>
      </c>
      <c r="V282" s="198">
        <v>0</v>
      </c>
      <c r="W282" s="178">
        <f t="shared" si="45"/>
        <v>16603</v>
      </c>
      <c r="X282" s="178"/>
      <c r="Y282" s="49" t="s">
        <v>87</v>
      </c>
      <c r="Z282" s="1">
        <f>SUM(W282)</f>
        <v>16603</v>
      </c>
    </row>
    <row r="283" spans="1:27" ht="15" customHeight="1">
      <c r="A283" s="18"/>
      <c r="B283" s="49" t="s">
        <v>12</v>
      </c>
      <c r="C283" s="66">
        <v>8</v>
      </c>
      <c r="D283" s="66">
        <v>15</v>
      </c>
      <c r="E283" s="34"/>
      <c r="F283" s="67"/>
      <c r="G283" s="70">
        <v>0.48</v>
      </c>
      <c r="H283" s="70">
        <v>0.72</v>
      </c>
      <c r="I283" s="70">
        <v>0.1</v>
      </c>
      <c r="J283" s="70">
        <v>0.15</v>
      </c>
      <c r="K283" s="71">
        <v>4.5999999999999996</v>
      </c>
      <c r="L283" s="71">
        <v>6.73</v>
      </c>
      <c r="M283" s="71">
        <v>21.2</v>
      </c>
      <c r="N283" s="71">
        <v>30.62</v>
      </c>
      <c r="O283" s="71"/>
      <c r="P283" s="178">
        <f t="shared" si="48"/>
        <v>80</v>
      </c>
      <c r="Q283" s="198">
        <v>10</v>
      </c>
      <c r="R283" s="178">
        <f t="shared" si="49"/>
        <v>2550</v>
      </c>
      <c r="S283" s="199">
        <v>170</v>
      </c>
      <c r="T283" s="66">
        <v>15</v>
      </c>
      <c r="U283" s="178">
        <f t="shared" si="50"/>
        <v>0</v>
      </c>
      <c r="V283" s="198">
        <v>0</v>
      </c>
      <c r="W283" s="178">
        <f t="shared" si="45"/>
        <v>2645</v>
      </c>
      <c r="X283" s="178"/>
      <c r="Y283" s="49" t="s">
        <v>12</v>
      </c>
      <c r="Z283" s="1">
        <f>SUM(W283)</f>
        <v>2645</v>
      </c>
    </row>
    <row r="284" spans="1:27" ht="15" customHeight="1">
      <c r="A284" s="18"/>
      <c r="B284" s="49" t="s">
        <v>13</v>
      </c>
      <c r="C284" s="66">
        <v>6.5</v>
      </c>
      <c r="D284" s="66">
        <v>6.5</v>
      </c>
      <c r="E284" s="34"/>
      <c r="F284" s="67"/>
      <c r="G284" s="70">
        <v>0.64</v>
      </c>
      <c r="H284" s="70">
        <v>0.64</v>
      </c>
      <c r="I284" s="70">
        <v>0.67</v>
      </c>
      <c r="J284" s="70">
        <v>0.67</v>
      </c>
      <c r="K284" s="71">
        <v>0.04</v>
      </c>
      <c r="L284" s="71">
        <v>0.04</v>
      </c>
      <c r="M284" s="71">
        <v>9.08</v>
      </c>
      <c r="N284" s="71">
        <v>9.08</v>
      </c>
      <c r="O284" s="71"/>
      <c r="P284" s="178">
        <f t="shared" si="48"/>
        <v>65</v>
      </c>
      <c r="Q284" s="198">
        <v>10</v>
      </c>
      <c r="R284" s="178">
        <f t="shared" si="49"/>
        <v>1105</v>
      </c>
      <c r="S284" s="199">
        <v>170</v>
      </c>
      <c r="T284" s="66">
        <v>6.5</v>
      </c>
      <c r="U284" s="178">
        <f t="shared" si="50"/>
        <v>0</v>
      </c>
      <c r="V284" s="198">
        <v>0</v>
      </c>
      <c r="W284" s="178">
        <f t="shared" si="45"/>
        <v>1176.5</v>
      </c>
      <c r="X284" s="178"/>
      <c r="Y284" s="49" t="s">
        <v>13</v>
      </c>
      <c r="Z284" s="263">
        <f>SUM(W284+W312+W31)/40</f>
        <v>100.6875</v>
      </c>
      <c r="AA284" s="264" t="s">
        <v>409</v>
      </c>
    </row>
    <row r="285" spans="1:27" ht="15" customHeight="1">
      <c r="A285" s="18"/>
      <c r="B285" s="49" t="s">
        <v>26</v>
      </c>
      <c r="C285" s="66">
        <v>3</v>
      </c>
      <c r="D285" s="66">
        <v>3.5</v>
      </c>
      <c r="E285" s="34"/>
      <c r="F285" s="67"/>
      <c r="G285" s="70">
        <v>0</v>
      </c>
      <c r="H285" s="70">
        <v>0</v>
      </c>
      <c r="I285" s="70">
        <v>0</v>
      </c>
      <c r="J285" s="70">
        <v>0</v>
      </c>
      <c r="K285" s="71">
        <v>3</v>
      </c>
      <c r="L285" s="71">
        <v>3.5</v>
      </c>
      <c r="M285" s="71">
        <v>12</v>
      </c>
      <c r="N285" s="71">
        <v>14</v>
      </c>
      <c r="O285" s="71"/>
      <c r="P285" s="178">
        <f t="shared" si="48"/>
        <v>30</v>
      </c>
      <c r="Q285" s="198">
        <v>10</v>
      </c>
      <c r="R285" s="178">
        <f t="shared" si="49"/>
        <v>595</v>
      </c>
      <c r="S285" s="199">
        <v>170</v>
      </c>
      <c r="T285" s="66">
        <v>3.5</v>
      </c>
      <c r="U285" s="178">
        <f t="shared" si="50"/>
        <v>0</v>
      </c>
      <c r="V285" s="198">
        <v>0</v>
      </c>
      <c r="W285" s="178">
        <f t="shared" si="45"/>
        <v>628.5</v>
      </c>
      <c r="X285" s="178"/>
      <c r="Y285" s="49" t="s">
        <v>26</v>
      </c>
      <c r="Z285" s="1">
        <f>SUM(W285+W297+W335+W345)</f>
        <v>4304</v>
      </c>
      <c r="AA285" s="264"/>
    </row>
    <row r="286" spans="1:27" ht="15" customHeight="1">
      <c r="A286" s="26"/>
      <c r="B286" s="49" t="s">
        <v>44</v>
      </c>
      <c r="C286" s="66">
        <v>4</v>
      </c>
      <c r="D286" s="66">
        <v>4</v>
      </c>
      <c r="E286" s="34"/>
      <c r="F286" s="67"/>
      <c r="G286" s="70">
        <v>0.05</v>
      </c>
      <c r="H286" s="70">
        <v>0.05</v>
      </c>
      <c r="I286" s="70">
        <v>0.15</v>
      </c>
      <c r="J286" s="70">
        <v>0.15</v>
      </c>
      <c r="K286" s="71">
        <v>0.05</v>
      </c>
      <c r="L286" s="71">
        <v>0.05</v>
      </c>
      <c r="M286" s="71">
        <v>1.66</v>
      </c>
      <c r="N286" s="71">
        <v>1.66</v>
      </c>
      <c r="O286" s="71"/>
      <c r="P286" s="178">
        <f t="shared" si="48"/>
        <v>40</v>
      </c>
      <c r="Q286" s="198">
        <v>10</v>
      </c>
      <c r="R286" s="178">
        <f t="shared" si="49"/>
        <v>680</v>
      </c>
      <c r="S286" s="199">
        <v>170</v>
      </c>
      <c r="T286" s="66">
        <v>4</v>
      </c>
      <c r="U286" s="178">
        <f t="shared" si="50"/>
        <v>0</v>
      </c>
      <c r="V286" s="198">
        <v>0</v>
      </c>
      <c r="W286" s="178">
        <f t="shared" si="45"/>
        <v>724</v>
      </c>
      <c r="X286" s="178"/>
      <c r="Y286" s="49" t="s">
        <v>44</v>
      </c>
      <c r="Z286" s="1">
        <f>SUM(W286)</f>
        <v>724</v>
      </c>
      <c r="AA286" s="264"/>
    </row>
    <row r="287" spans="1:27" ht="15" customHeight="1">
      <c r="A287" s="27"/>
      <c r="B287" s="49" t="s">
        <v>15</v>
      </c>
      <c r="C287" s="66">
        <v>3</v>
      </c>
      <c r="D287" s="66">
        <v>4</v>
      </c>
      <c r="E287" s="34"/>
      <c r="F287" s="67"/>
      <c r="G287" s="70">
        <v>0.01</v>
      </c>
      <c r="H287" s="70">
        <v>0.01</v>
      </c>
      <c r="I287" s="70">
        <v>2.48</v>
      </c>
      <c r="J287" s="70">
        <v>3.29</v>
      </c>
      <c r="K287" s="71">
        <v>0.02</v>
      </c>
      <c r="L287" s="71">
        <v>0.02</v>
      </c>
      <c r="M287" s="71">
        <v>22.4</v>
      </c>
      <c r="N287" s="71">
        <v>29.79</v>
      </c>
      <c r="O287" s="71"/>
      <c r="P287" s="178">
        <f t="shared" si="48"/>
        <v>30</v>
      </c>
      <c r="Q287" s="198">
        <v>10</v>
      </c>
      <c r="R287" s="178">
        <f t="shared" si="49"/>
        <v>680</v>
      </c>
      <c r="S287" s="199">
        <v>170</v>
      </c>
      <c r="T287" s="66">
        <v>4</v>
      </c>
      <c r="U287" s="178">
        <f t="shared" si="50"/>
        <v>0</v>
      </c>
      <c r="V287" s="198">
        <v>0</v>
      </c>
      <c r="W287" s="178">
        <f t="shared" si="45"/>
        <v>714</v>
      </c>
      <c r="X287" s="178"/>
      <c r="Y287" s="49" t="s">
        <v>15</v>
      </c>
      <c r="Z287" s="1">
        <f>SUM(W287+W292+W307+W331)</f>
        <v>2338</v>
      </c>
      <c r="AA287" s="264"/>
    </row>
    <row r="288" spans="1:27" ht="15" customHeight="1">
      <c r="A288" s="9"/>
      <c r="B288" s="49" t="s">
        <v>19</v>
      </c>
      <c r="C288" s="66">
        <v>2</v>
      </c>
      <c r="D288" s="66">
        <v>2</v>
      </c>
      <c r="E288" s="34"/>
      <c r="F288" s="67"/>
      <c r="G288" s="70">
        <v>0.08</v>
      </c>
      <c r="H288" s="70">
        <v>0.1</v>
      </c>
      <c r="I288" s="70">
        <v>0</v>
      </c>
      <c r="J288" s="70">
        <v>0</v>
      </c>
      <c r="K288" s="71">
        <v>0.3</v>
      </c>
      <c r="L288" s="71">
        <v>0.39</v>
      </c>
      <c r="M288" s="71">
        <v>1.84</v>
      </c>
      <c r="N288" s="71">
        <v>2.39</v>
      </c>
      <c r="O288" s="71"/>
      <c r="P288" s="178">
        <f t="shared" si="48"/>
        <v>20</v>
      </c>
      <c r="Q288" s="198">
        <v>10</v>
      </c>
      <c r="R288" s="178">
        <f t="shared" si="49"/>
        <v>340</v>
      </c>
      <c r="S288" s="199">
        <v>170</v>
      </c>
      <c r="T288" s="66">
        <v>2</v>
      </c>
      <c r="U288" s="178">
        <f t="shared" si="50"/>
        <v>0</v>
      </c>
      <c r="V288" s="198">
        <v>0</v>
      </c>
      <c r="W288" s="178">
        <f t="shared" si="45"/>
        <v>362</v>
      </c>
      <c r="X288" s="178"/>
      <c r="Y288" s="49" t="s">
        <v>19</v>
      </c>
      <c r="AA288" s="264"/>
    </row>
    <row r="289" spans="1:27" ht="15" customHeight="1">
      <c r="A289" s="9"/>
      <c r="B289" s="49" t="s">
        <v>134</v>
      </c>
      <c r="C289" s="66">
        <v>20</v>
      </c>
      <c r="D289" s="66">
        <v>20</v>
      </c>
      <c r="E289" s="34"/>
      <c r="F289" s="67"/>
      <c r="G289" s="70">
        <v>0.56000000000000005</v>
      </c>
      <c r="H289" s="70">
        <v>0.56000000000000005</v>
      </c>
      <c r="I289" s="70">
        <v>0.04</v>
      </c>
      <c r="J289" s="70">
        <v>0.04</v>
      </c>
      <c r="K289" s="70">
        <v>7.66</v>
      </c>
      <c r="L289" s="70">
        <v>7.66</v>
      </c>
      <c r="M289" s="71">
        <v>35.44</v>
      </c>
      <c r="N289" s="71">
        <v>35.44</v>
      </c>
      <c r="O289" s="71"/>
      <c r="P289" s="178">
        <f t="shared" si="48"/>
        <v>200</v>
      </c>
      <c r="Q289" s="198">
        <v>10</v>
      </c>
      <c r="R289" s="178">
        <f t="shared" si="49"/>
        <v>3400</v>
      </c>
      <c r="S289" s="199">
        <v>170</v>
      </c>
      <c r="T289" s="66">
        <v>20</v>
      </c>
      <c r="U289" s="178">
        <f t="shared" si="50"/>
        <v>0</v>
      </c>
      <c r="V289" s="198">
        <v>0</v>
      </c>
      <c r="W289" s="178">
        <f t="shared" si="45"/>
        <v>3620</v>
      </c>
      <c r="X289" s="178"/>
      <c r="Y289" s="49" t="s">
        <v>134</v>
      </c>
      <c r="Z289" s="263">
        <f>SUM(W289)/380</f>
        <v>9.526315789473685</v>
      </c>
      <c r="AA289" s="264" t="s">
        <v>408</v>
      </c>
    </row>
    <row r="290" spans="1:27" ht="30.75" customHeight="1">
      <c r="A290" s="9"/>
      <c r="B290" s="48" t="s">
        <v>17</v>
      </c>
      <c r="C290" s="66"/>
      <c r="D290" s="66"/>
      <c r="E290" s="72" t="s">
        <v>18</v>
      </c>
      <c r="F290" s="72" t="s">
        <v>219</v>
      </c>
      <c r="G290" s="68">
        <v>1.54</v>
      </c>
      <c r="H290" s="68">
        <v>1.92</v>
      </c>
      <c r="I290" s="68">
        <v>4.29</v>
      </c>
      <c r="J290" s="69">
        <v>4.33</v>
      </c>
      <c r="K290" s="69">
        <v>9.84</v>
      </c>
      <c r="L290" s="69">
        <v>12.84</v>
      </c>
      <c r="M290" s="69">
        <v>84.4</v>
      </c>
      <c r="N290" s="69">
        <v>100.1</v>
      </c>
      <c r="O290" s="69"/>
      <c r="P290" s="178"/>
      <c r="Q290" s="198">
        <v>10</v>
      </c>
      <c r="R290" s="178"/>
      <c r="S290" s="199">
        <v>170</v>
      </c>
      <c r="T290" s="66"/>
      <c r="U290" s="178"/>
      <c r="V290" s="198">
        <v>0</v>
      </c>
      <c r="W290" s="178"/>
      <c r="X290" s="178"/>
      <c r="Y290" s="48" t="s">
        <v>17</v>
      </c>
    </row>
    <row r="291" spans="1:27" ht="15" customHeight="1">
      <c r="A291" s="9"/>
      <c r="B291" s="49" t="s">
        <v>19</v>
      </c>
      <c r="C291" s="66">
        <v>20</v>
      </c>
      <c r="D291" s="66">
        <v>25</v>
      </c>
      <c r="E291" s="34"/>
      <c r="F291" s="67"/>
      <c r="G291" s="70">
        <v>1.52</v>
      </c>
      <c r="H291" s="70">
        <v>1.9</v>
      </c>
      <c r="I291" s="70">
        <v>0.16</v>
      </c>
      <c r="J291" s="71">
        <v>0.2</v>
      </c>
      <c r="K291" s="71">
        <v>9.8000000000000007</v>
      </c>
      <c r="L291" s="71">
        <v>12.8</v>
      </c>
      <c r="M291" s="71">
        <v>47</v>
      </c>
      <c r="N291" s="71">
        <v>62.7</v>
      </c>
      <c r="O291" s="71"/>
      <c r="P291" s="178">
        <f>SUM(C291*Q291)</f>
        <v>200</v>
      </c>
      <c r="Q291" s="198">
        <v>10</v>
      </c>
      <c r="R291" s="178">
        <f>SUM(D291*S291)</f>
        <v>4250</v>
      </c>
      <c r="S291" s="199">
        <v>170</v>
      </c>
      <c r="T291" s="66">
        <v>25</v>
      </c>
      <c r="U291" s="178">
        <f>SUM(D291*V291)</f>
        <v>0</v>
      </c>
      <c r="V291" s="198">
        <v>0</v>
      </c>
      <c r="W291" s="178">
        <f t="shared" si="45"/>
        <v>4475</v>
      </c>
      <c r="X291" s="178"/>
      <c r="Y291" s="49" t="s">
        <v>19</v>
      </c>
    </row>
    <row r="292" spans="1:27" ht="15" customHeight="1">
      <c r="A292" s="9"/>
      <c r="B292" s="49" t="s">
        <v>15</v>
      </c>
      <c r="C292" s="66">
        <v>5</v>
      </c>
      <c r="D292" s="66">
        <v>5</v>
      </c>
      <c r="E292" s="34"/>
      <c r="F292" s="67"/>
      <c r="G292" s="70">
        <v>0.02</v>
      </c>
      <c r="H292" s="70">
        <v>0.02</v>
      </c>
      <c r="I292" s="70">
        <v>4.13</v>
      </c>
      <c r="J292" s="70">
        <v>4.13</v>
      </c>
      <c r="K292" s="71">
        <v>0.04</v>
      </c>
      <c r="L292" s="71">
        <v>0.04</v>
      </c>
      <c r="M292" s="71">
        <v>37.4</v>
      </c>
      <c r="N292" s="71">
        <v>37.4</v>
      </c>
      <c r="O292" s="71"/>
      <c r="P292" s="178">
        <f>SUM(C292*Q292)</f>
        <v>50</v>
      </c>
      <c r="Q292" s="198">
        <v>10</v>
      </c>
      <c r="R292" s="178">
        <f>SUM(D292*S292)</f>
        <v>850</v>
      </c>
      <c r="S292" s="199">
        <v>170</v>
      </c>
      <c r="T292" s="66">
        <v>5</v>
      </c>
      <c r="U292" s="178">
        <f>SUM(D292*V292)</f>
        <v>0</v>
      </c>
      <c r="V292" s="198">
        <v>0</v>
      </c>
      <c r="W292" s="178">
        <f t="shared" si="45"/>
        <v>905</v>
      </c>
      <c r="X292" s="178"/>
      <c r="Y292" s="49" t="s">
        <v>15</v>
      </c>
    </row>
    <row r="293" spans="1:27" ht="15" customHeight="1">
      <c r="A293" s="9"/>
      <c r="B293" s="48" t="s">
        <v>135</v>
      </c>
      <c r="C293" s="66">
        <v>30</v>
      </c>
      <c r="D293" s="66">
        <v>30</v>
      </c>
      <c r="E293" s="34" t="s">
        <v>54</v>
      </c>
      <c r="F293" s="34" t="s">
        <v>54</v>
      </c>
      <c r="G293" s="68">
        <v>0.12</v>
      </c>
      <c r="H293" s="68">
        <v>0.12</v>
      </c>
      <c r="I293" s="68">
        <v>0.12</v>
      </c>
      <c r="J293" s="68">
        <v>0.12</v>
      </c>
      <c r="K293" s="68">
        <v>2.94</v>
      </c>
      <c r="L293" s="68">
        <v>2.94</v>
      </c>
      <c r="M293" s="69">
        <v>14.1</v>
      </c>
      <c r="N293" s="69">
        <v>14.1</v>
      </c>
      <c r="O293" s="69"/>
      <c r="P293" s="178">
        <f>SUM(C293*Q293)</f>
        <v>300</v>
      </c>
      <c r="Q293" s="198">
        <v>10</v>
      </c>
      <c r="R293" s="178">
        <f>SUM(D293*S293)</f>
        <v>5100</v>
      </c>
      <c r="S293" s="199">
        <v>170</v>
      </c>
      <c r="T293" s="66">
        <v>30</v>
      </c>
      <c r="U293" s="178">
        <f>SUM(D293*V293)</f>
        <v>0</v>
      </c>
      <c r="V293" s="198">
        <v>0</v>
      </c>
      <c r="W293" s="178">
        <f t="shared" si="45"/>
        <v>5430</v>
      </c>
      <c r="X293" s="178"/>
      <c r="Y293" s="48" t="s">
        <v>135</v>
      </c>
      <c r="Z293" s="1">
        <f>SUM(W293)</f>
        <v>5430</v>
      </c>
      <c r="AA293" s="1" t="s">
        <v>410</v>
      </c>
    </row>
    <row r="294" spans="1:27" ht="15" customHeight="1">
      <c r="A294" s="9"/>
      <c r="B294" s="48" t="s">
        <v>73</v>
      </c>
      <c r="C294" s="66"/>
      <c r="D294" s="66"/>
      <c r="E294" s="34" t="s">
        <v>24</v>
      </c>
      <c r="F294" s="67" t="s">
        <v>220</v>
      </c>
      <c r="G294" s="68">
        <v>4.46</v>
      </c>
      <c r="H294" s="68">
        <v>4.8</v>
      </c>
      <c r="I294" s="68">
        <v>4.22</v>
      </c>
      <c r="J294" s="69">
        <v>4.54</v>
      </c>
      <c r="K294" s="69">
        <v>10.78</v>
      </c>
      <c r="L294" s="69">
        <v>12.52</v>
      </c>
      <c r="M294" s="69">
        <v>92.71</v>
      </c>
      <c r="N294" s="69">
        <v>104.15</v>
      </c>
      <c r="O294" s="69"/>
      <c r="P294" s="178"/>
      <c r="Q294" s="198">
        <v>10</v>
      </c>
      <c r="R294" s="178"/>
      <c r="S294" s="199">
        <v>170</v>
      </c>
      <c r="T294" s="66"/>
      <c r="U294" s="178"/>
      <c r="V294" s="198">
        <v>0</v>
      </c>
      <c r="W294" s="178"/>
      <c r="X294" s="178"/>
      <c r="Y294" s="48" t="s">
        <v>73</v>
      </c>
    </row>
    <row r="295" spans="1:27" ht="15" customHeight="1">
      <c r="A295" s="9"/>
      <c r="B295" s="49" t="s">
        <v>74</v>
      </c>
      <c r="C295" s="66">
        <v>1</v>
      </c>
      <c r="D295" s="66">
        <v>1.1499999999999999</v>
      </c>
      <c r="E295" s="34"/>
      <c r="F295" s="67"/>
      <c r="G295" s="70">
        <v>0.95</v>
      </c>
      <c r="H295" s="70">
        <v>1.03</v>
      </c>
      <c r="I295" s="70">
        <v>1.19</v>
      </c>
      <c r="J295" s="70">
        <v>1.29</v>
      </c>
      <c r="K295" s="71">
        <v>0</v>
      </c>
      <c r="L295" s="71">
        <v>0</v>
      </c>
      <c r="M295" s="71">
        <v>7.38</v>
      </c>
      <c r="N295" s="71">
        <v>8.15</v>
      </c>
      <c r="O295" s="71"/>
      <c r="P295" s="178">
        <f>SUM(C295*Q295)</f>
        <v>10</v>
      </c>
      <c r="Q295" s="198">
        <v>10</v>
      </c>
      <c r="R295" s="178">
        <f>SUM(D295*S295)</f>
        <v>195.49999999999997</v>
      </c>
      <c r="S295" s="199">
        <v>170</v>
      </c>
      <c r="T295" s="66">
        <v>1.1499999999999999</v>
      </c>
      <c r="U295" s="178">
        <f>SUM(D295*V295)</f>
        <v>0</v>
      </c>
      <c r="V295" s="198">
        <v>0</v>
      </c>
      <c r="W295" s="178">
        <f t="shared" si="45"/>
        <v>206.64999999999998</v>
      </c>
      <c r="X295" s="178"/>
      <c r="Y295" s="49" t="s">
        <v>74</v>
      </c>
      <c r="Z295" s="1">
        <f>SUM(W295)</f>
        <v>206.64999999999998</v>
      </c>
    </row>
    <row r="296" spans="1:27" ht="15" customHeight="1">
      <c r="A296" s="9"/>
      <c r="B296" s="49" t="s">
        <v>14</v>
      </c>
      <c r="C296" s="66">
        <v>140</v>
      </c>
      <c r="D296" s="66">
        <v>150</v>
      </c>
      <c r="E296" s="72"/>
      <c r="F296" s="72"/>
      <c r="G296" s="70">
        <v>3.51</v>
      </c>
      <c r="H296" s="70">
        <v>3.77</v>
      </c>
      <c r="I296" s="70">
        <v>3.03</v>
      </c>
      <c r="J296" s="70">
        <v>3.25</v>
      </c>
      <c r="K296" s="71">
        <v>5.78</v>
      </c>
      <c r="L296" s="71">
        <v>6.02</v>
      </c>
      <c r="M296" s="71">
        <v>65.33</v>
      </c>
      <c r="N296" s="71">
        <v>70</v>
      </c>
      <c r="O296" s="71"/>
      <c r="P296" s="178">
        <f>SUM(C296*Q296)</f>
        <v>1400</v>
      </c>
      <c r="Q296" s="198">
        <v>10</v>
      </c>
      <c r="R296" s="178">
        <f>SUM(D296*S296)</f>
        <v>25500</v>
      </c>
      <c r="S296" s="199">
        <v>170</v>
      </c>
      <c r="T296" s="66">
        <v>150</v>
      </c>
      <c r="U296" s="178">
        <f>SUM(D296*V296)</f>
        <v>0</v>
      </c>
      <c r="V296" s="198">
        <v>0</v>
      </c>
      <c r="W296" s="178">
        <f t="shared" si="45"/>
        <v>27050</v>
      </c>
      <c r="X296" s="178"/>
      <c r="Y296" s="49" t="s">
        <v>14</v>
      </c>
      <c r="Z296" s="1">
        <f>SUM(W296+W344)</f>
        <v>54000</v>
      </c>
    </row>
    <row r="297" spans="1:27" ht="15" customHeight="1">
      <c r="A297" s="9"/>
      <c r="B297" s="49" t="s">
        <v>26</v>
      </c>
      <c r="C297" s="66">
        <v>5</v>
      </c>
      <c r="D297" s="66">
        <v>6.5</v>
      </c>
      <c r="E297" s="34"/>
      <c r="F297" s="67"/>
      <c r="G297" s="70">
        <v>0</v>
      </c>
      <c r="H297" s="70">
        <v>0</v>
      </c>
      <c r="I297" s="70">
        <v>0</v>
      </c>
      <c r="J297" s="71">
        <v>0</v>
      </c>
      <c r="K297" s="71">
        <v>5</v>
      </c>
      <c r="L297" s="71">
        <v>6.5</v>
      </c>
      <c r="M297" s="71">
        <v>20</v>
      </c>
      <c r="N297" s="71">
        <v>26</v>
      </c>
      <c r="O297" s="71"/>
      <c r="P297" s="178">
        <f>SUM(C297*Q297)</f>
        <v>50</v>
      </c>
      <c r="Q297" s="198">
        <v>10</v>
      </c>
      <c r="R297" s="178">
        <f>SUM(D297*S297)</f>
        <v>1105</v>
      </c>
      <c r="S297" s="199">
        <v>170</v>
      </c>
      <c r="T297" s="66">
        <v>6.5</v>
      </c>
      <c r="U297" s="178">
        <f>SUM(D297*V297)</f>
        <v>0</v>
      </c>
      <c r="V297" s="198">
        <v>0</v>
      </c>
      <c r="W297" s="178">
        <f t="shared" si="45"/>
        <v>1161.5</v>
      </c>
      <c r="X297" s="178"/>
      <c r="Y297" s="49" t="s">
        <v>26</v>
      </c>
    </row>
    <row r="298" spans="1:27" ht="15" customHeight="1">
      <c r="A298" s="9"/>
      <c r="B298" s="49" t="s">
        <v>28</v>
      </c>
      <c r="C298" s="66">
        <v>35</v>
      </c>
      <c r="D298" s="66">
        <v>50</v>
      </c>
      <c r="E298" s="34"/>
      <c r="F298" s="67"/>
      <c r="G298" s="70">
        <v>0</v>
      </c>
      <c r="H298" s="70">
        <v>0</v>
      </c>
      <c r="I298" s="70">
        <v>0</v>
      </c>
      <c r="J298" s="71">
        <v>0</v>
      </c>
      <c r="K298" s="71">
        <v>0</v>
      </c>
      <c r="L298" s="71">
        <v>0</v>
      </c>
      <c r="M298" s="71">
        <v>0</v>
      </c>
      <c r="N298" s="71">
        <v>0</v>
      </c>
      <c r="O298" s="71"/>
      <c r="P298" s="178"/>
      <c r="Q298" s="198">
        <v>10</v>
      </c>
      <c r="R298" s="178"/>
      <c r="S298" s="199">
        <v>170</v>
      </c>
      <c r="T298" s="66"/>
      <c r="U298" s="178"/>
      <c r="V298" s="198">
        <v>0</v>
      </c>
      <c r="W298" s="178"/>
      <c r="X298" s="178"/>
      <c r="Y298" s="49" t="s">
        <v>28</v>
      </c>
    </row>
    <row r="299" spans="1:27" ht="15" customHeight="1">
      <c r="A299" s="15" t="s">
        <v>136</v>
      </c>
      <c r="B299" s="57"/>
      <c r="C299" s="106"/>
      <c r="D299" s="106"/>
      <c r="E299" s="29"/>
      <c r="F299" s="67"/>
      <c r="G299" s="70"/>
      <c r="H299" s="70"/>
      <c r="I299" s="70"/>
      <c r="J299" s="71"/>
      <c r="K299" s="70"/>
      <c r="L299" s="71"/>
      <c r="M299" s="71"/>
      <c r="N299" s="71"/>
      <c r="O299" s="71"/>
      <c r="P299" s="178"/>
      <c r="Q299" s="198">
        <v>10</v>
      </c>
      <c r="R299" s="178"/>
      <c r="S299" s="199">
        <v>170</v>
      </c>
      <c r="T299" s="106"/>
      <c r="U299" s="178"/>
      <c r="V299" s="198">
        <v>0</v>
      </c>
      <c r="W299" s="178"/>
      <c r="X299" s="178"/>
      <c r="Y299" s="57"/>
    </row>
    <row r="300" spans="1:27" ht="15" customHeight="1">
      <c r="A300" s="10"/>
      <c r="B300" s="52" t="s">
        <v>30</v>
      </c>
      <c r="C300" s="66">
        <v>110</v>
      </c>
      <c r="D300" s="66">
        <v>110</v>
      </c>
      <c r="E300" s="72" t="s">
        <v>51</v>
      </c>
      <c r="F300" s="72" t="s">
        <v>51</v>
      </c>
      <c r="G300" s="68">
        <v>0.5</v>
      </c>
      <c r="H300" s="68">
        <v>0.5</v>
      </c>
      <c r="I300" s="68">
        <v>0.1</v>
      </c>
      <c r="J300" s="68">
        <v>0.1</v>
      </c>
      <c r="K300" s="68">
        <v>10.1</v>
      </c>
      <c r="L300" s="68">
        <v>10.1</v>
      </c>
      <c r="M300" s="68">
        <v>60</v>
      </c>
      <c r="N300" s="68">
        <v>60</v>
      </c>
      <c r="O300" s="68"/>
      <c r="P300" s="178">
        <f>SUM(C300*Q300)</f>
        <v>1100</v>
      </c>
      <c r="Q300" s="198">
        <v>10</v>
      </c>
      <c r="R300" s="178">
        <f>SUM(D300*S300)</f>
        <v>18700</v>
      </c>
      <c r="S300" s="199">
        <v>170</v>
      </c>
      <c r="T300" s="66">
        <v>110</v>
      </c>
      <c r="U300" s="178">
        <f>SUM(D300*V300)</f>
        <v>0</v>
      </c>
      <c r="V300" s="198">
        <v>0</v>
      </c>
      <c r="W300" s="178">
        <f t="shared" si="45"/>
        <v>19910</v>
      </c>
      <c r="X300" s="178"/>
      <c r="Y300" s="52" t="s">
        <v>30</v>
      </c>
      <c r="Z300" s="1">
        <f>SUM(W300)</f>
        <v>19910</v>
      </c>
    </row>
    <row r="301" spans="1:27" ht="15" customHeight="1">
      <c r="A301" s="11" t="s">
        <v>32</v>
      </c>
      <c r="B301" s="53"/>
      <c r="C301" s="110"/>
      <c r="D301" s="110"/>
      <c r="E301" s="81"/>
      <c r="F301" s="82"/>
      <c r="G301" s="83">
        <f t="shared" ref="G301:N301" si="51">G281+G290+G293+G294+G300</f>
        <v>16.639999999999997</v>
      </c>
      <c r="H301" s="83">
        <f t="shared" si="51"/>
        <v>21.42</v>
      </c>
      <c r="I301" s="83">
        <f t="shared" si="51"/>
        <v>15.12</v>
      </c>
      <c r="J301" s="83">
        <f t="shared" si="51"/>
        <v>19.920000000000002</v>
      </c>
      <c r="K301" s="83">
        <f t="shared" si="51"/>
        <v>50.71</v>
      </c>
      <c r="L301" s="83">
        <f t="shared" si="51"/>
        <v>58.579999999999991</v>
      </c>
      <c r="M301" s="83">
        <f t="shared" si="51"/>
        <v>420.34</v>
      </c>
      <c r="N301" s="83">
        <f t="shared" si="51"/>
        <v>502.61</v>
      </c>
      <c r="O301" s="83"/>
      <c r="P301" s="188"/>
      <c r="Q301" s="198">
        <v>10</v>
      </c>
      <c r="R301" s="188"/>
      <c r="S301" s="199">
        <v>170</v>
      </c>
      <c r="T301" s="190"/>
      <c r="U301" s="188"/>
      <c r="V301" s="198">
        <v>0</v>
      </c>
      <c r="W301" s="188"/>
      <c r="X301" s="188"/>
      <c r="Y301" s="53"/>
    </row>
    <row r="302" spans="1:27" ht="15" customHeight="1">
      <c r="A302" s="12" t="s">
        <v>33</v>
      </c>
      <c r="B302" s="53"/>
      <c r="C302" s="110"/>
      <c r="D302" s="110"/>
      <c r="E302" s="81"/>
      <c r="F302" s="84"/>
      <c r="G302" s="83"/>
      <c r="H302" s="83"/>
      <c r="I302" s="83"/>
      <c r="J302" s="117"/>
      <c r="K302" s="83"/>
      <c r="L302" s="117"/>
      <c r="M302" s="117"/>
      <c r="N302" s="117"/>
      <c r="O302" s="86"/>
      <c r="P302" s="188"/>
      <c r="Q302" s="198">
        <v>10</v>
      </c>
      <c r="R302" s="188"/>
      <c r="S302" s="199">
        <v>170</v>
      </c>
      <c r="T302" s="190"/>
      <c r="U302" s="188"/>
      <c r="V302" s="198">
        <v>0</v>
      </c>
      <c r="W302" s="188"/>
      <c r="X302" s="188"/>
      <c r="Y302" s="12" t="s">
        <v>33</v>
      </c>
    </row>
    <row r="303" spans="1:27" ht="30.75" customHeight="1">
      <c r="A303" s="9"/>
      <c r="B303" s="48" t="s">
        <v>137</v>
      </c>
      <c r="C303" s="66"/>
      <c r="D303" s="66"/>
      <c r="E303" s="34" t="s">
        <v>35</v>
      </c>
      <c r="F303" s="72" t="s">
        <v>220</v>
      </c>
      <c r="G303" s="68">
        <v>1.58</v>
      </c>
      <c r="H303" s="68">
        <v>1.99</v>
      </c>
      <c r="I303" s="68">
        <v>3.04</v>
      </c>
      <c r="J303" s="69">
        <v>3.11</v>
      </c>
      <c r="K303" s="69">
        <v>12.91</v>
      </c>
      <c r="L303" s="69">
        <v>15.56</v>
      </c>
      <c r="M303" s="69">
        <v>68.959999999999994</v>
      </c>
      <c r="N303" s="69">
        <v>87.31</v>
      </c>
      <c r="O303" s="69"/>
      <c r="P303" s="178"/>
      <c r="Q303" s="198">
        <v>10</v>
      </c>
      <c r="R303" s="178"/>
      <c r="S303" s="199">
        <v>170</v>
      </c>
      <c r="T303" s="66"/>
      <c r="U303" s="178"/>
      <c r="V303" s="198">
        <v>0</v>
      </c>
      <c r="W303" s="178"/>
      <c r="X303" s="178"/>
      <c r="Y303" s="48" t="s">
        <v>137</v>
      </c>
    </row>
    <row r="304" spans="1:27" ht="15" customHeight="1">
      <c r="A304" s="9"/>
      <c r="B304" s="49" t="s">
        <v>37</v>
      </c>
      <c r="C304" s="66">
        <v>52</v>
      </c>
      <c r="D304" s="125">
        <v>64</v>
      </c>
      <c r="E304" s="34"/>
      <c r="F304" s="72"/>
      <c r="G304" s="70">
        <v>0.34</v>
      </c>
      <c r="H304" s="70">
        <v>0.42</v>
      </c>
      <c r="I304" s="70">
        <v>0.09</v>
      </c>
      <c r="J304" s="71">
        <v>0.11</v>
      </c>
      <c r="K304" s="71">
        <v>4.5999999999999996</v>
      </c>
      <c r="L304" s="71">
        <v>6.29</v>
      </c>
      <c r="M304" s="71">
        <v>20.69</v>
      </c>
      <c r="N304" s="71">
        <v>23.85</v>
      </c>
      <c r="O304" s="71"/>
      <c r="P304" s="178">
        <f>SUM(C304*Q304)</f>
        <v>520</v>
      </c>
      <c r="Q304" s="198">
        <v>10</v>
      </c>
      <c r="R304" s="178">
        <f>SUM(D304*S304)</f>
        <v>10880</v>
      </c>
      <c r="S304" s="199">
        <v>170</v>
      </c>
      <c r="T304" s="125">
        <v>64</v>
      </c>
      <c r="U304" s="178">
        <f>SUM(D304*V304)</f>
        <v>0</v>
      </c>
      <c r="V304" s="198">
        <v>0</v>
      </c>
      <c r="W304" s="178">
        <f t="shared" si="45"/>
        <v>11464</v>
      </c>
      <c r="X304" s="178"/>
      <c r="Y304" s="49" t="s">
        <v>37</v>
      </c>
      <c r="Z304" s="1">
        <f>SUM(W304+W322)</f>
        <v>24808</v>
      </c>
    </row>
    <row r="305" spans="1:26" ht="15" customHeight="1">
      <c r="A305" s="9"/>
      <c r="B305" s="49" t="s">
        <v>39</v>
      </c>
      <c r="C305" s="73" t="s">
        <v>40</v>
      </c>
      <c r="D305" s="73" t="s">
        <v>104</v>
      </c>
      <c r="E305" s="131"/>
      <c r="F305" s="67"/>
      <c r="G305" s="70">
        <v>0.06</v>
      </c>
      <c r="H305" s="70">
        <v>0.09</v>
      </c>
      <c r="I305" s="70">
        <v>0</v>
      </c>
      <c r="J305" s="71">
        <v>0</v>
      </c>
      <c r="K305" s="71">
        <v>0.38</v>
      </c>
      <c r="L305" s="71">
        <v>0.5</v>
      </c>
      <c r="M305" s="71">
        <v>1.79</v>
      </c>
      <c r="N305" s="71">
        <v>2.84</v>
      </c>
      <c r="O305" s="71"/>
      <c r="P305" s="178">
        <f>SUM(C305*Q305)</f>
        <v>100</v>
      </c>
      <c r="Q305" s="198">
        <v>10</v>
      </c>
      <c r="R305" s="178">
        <f>SUM(D305*S305)</f>
        <v>2040</v>
      </c>
      <c r="S305" s="199">
        <v>170</v>
      </c>
      <c r="T305" s="73" t="s">
        <v>104</v>
      </c>
      <c r="U305" s="178">
        <f>SUM(D305*V305)</f>
        <v>0</v>
      </c>
      <c r="V305" s="198">
        <v>0</v>
      </c>
      <c r="W305" s="178">
        <f t="shared" si="45"/>
        <v>2152</v>
      </c>
      <c r="X305" s="178"/>
      <c r="Y305" s="49" t="s">
        <v>39</v>
      </c>
      <c r="Z305" s="1">
        <f>SUM(W305+W324)</f>
        <v>4495</v>
      </c>
    </row>
    <row r="306" spans="1:26" ht="15" customHeight="1">
      <c r="A306" s="9"/>
      <c r="B306" s="49" t="s">
        <v>41</v>
      </c>
      <c r="C306" s="73" t="s">
        <v>40</v>
      </c>
      <c r="D306" s="73" t="s">
        <v>104</v>
      </c>
      <c r="E306" s="88"/>
      <c r="F306" s="67"/>
      <c r="G306" s="70">
        <v>0.1</v>
      </c>
      <c r="H306" s="70">
        <v>0.12</v>
      </c>
      <c r="I306" s="70">
        <v>0</v>
      </c>
      <c r="J306" s="71">
        <v>0</v>
      </c>
      <c r="K306" s="71">
        <v>0.59</v>
      </c>
      <c r="L306" s="71">
        <v>0.7</v>
      </c>
      <c r="M306" s="71">
        <v>2.67</v>
      </c>
      <c r="N306" s="71">
        <v>3.02</v>
      </c>
      <c r="O306" s="71"/>
      <c r="P306" s="178">
        <f>SUM(C306*Q306)</f>
        <v>100</v>
      </c>
      <c r="Q306" s="198">
        <v>10</v>
      </c>
      <c r="R306" s="178">
        <f>SUM(D306*S306)</f>
        <v>2040</v>
      </c>
      <c r="S306" s="199">
        <v>170</v>
      </c>
      <c r="T306" s="73" t="s">
        <v>104</v>
      </c>
      <c r="U306" s="178">
        <f>SUM(D306*V306)</f>
        <v>0</v>
      </c>
      <c r="V306" s="198">
        <v>0</v>
      </c>
      <c r="W306" s="178">
        <f t="shared" si="45"/>
        <v>2152</v>
      </c>
      <c r="X306" s="178"/>
      <c r="Y306" s="49" t="s">
        <v>41</v>
      </c>
      <c r="Z306" s="1">
        <f>SUM(W306+W317+W325)</f>
        <v>5390</v>
      </c>
    </row>
    <row r="307" spans="1:26" ht="15" customHeight="1">
      <c r="A307" s="9"/>
      <c r="B307" s="49" t="s">
        <v>15</v>
      </c>
      <c r="C307" s="66">
        <v>2</v>
      </c>
      <c r="D307" s="73" t="s">
        <v>118</v>
      </c>
      <c r="E307" s="88"/>
      <c r="F307" s="67"/>
      <c r="G307" s="70">
        <v>0.01</v>
      </c>
      <c r="H307" s="70">
        <v>0.01</v>
      </c>
      <c r="I307" s="70">
        <v>1.65</v>
      </c>
      <c r="J307" s="70">
        <v>1.65</v>
      </c>
      <c r="K307" s="71">
        <v>0.01</v>
      </c>
      <c r="L307" s="71">
        <v>0.01</v>
      </c>
      <c r="M307" s="71">
        <v>14.96</v>
      </c>
      <c r="N307" s="71">
        <v>14.96</v>
      </c>
      <c r="O307" s="71"/>
      <c r="P307" s="178">
        <f>SUM(C307*Q307)</f>
        <v>20</v>
      </c>
      <c r="Q307" s="198">
        <v>10</v>
      </c>
      <c r="R307" s="178">
        <f>SUM(D307*S307)</f>
        <v>340</v>
      </c>
      <c r="S307" s="199">
        <v>170</v>
      </c>
      <c r="T307" s="73" t="s">
        <v>118</v>
      </c>
      <c r="U307" s="178">
        <f>SUM(D307*V307)</f>
        <v>0</v>
      </c>
      <c r="V307" s="198">
        <v>0</v>
      </c>
      <c r="W307" s="178">
        <f t="shared" si="45"/>
        <v>362</v>
      </c>
      <c r="X307" s="178"/>
      <c r="Y307" s="49" t="s">
        <v>15</v>
      </c>
    </row>
    <row r="308" spans="1:26" ht="15" customHeight="1">
      <c r="A308" s="9"/>
      <c r="B308" s="49" t="s">
        <v>43</v>
      </c>
      <c r="C308" s="73" t="s">
        <v>119</v>
      </c>
      <c r="D308" s="73" t="s">
        <v>119</v>
      </c>
      <c r="E308" s="88"/>
      <c r="F308" s="67"/>
      <c r="G308" s="70">
        <v>0</v>
      </c>
      <c r="H308" s="70">
        <v>0</v>
      </c>
      <c r="I308" s="70">
        <v>1</v>
      </c>
      <c r="J308" s="71">
        <v>1</v>
      </c>
      <c r="K308" s="71">
        <v>0</v>
      </c>
      <c r="L308" s="71">
        <v>0</v>
      </c>
      <c r="M308" s="71">
        <v>9</v>
      </c>
      <c r="N308" s="71">
        <v>9</v>
      </c>
      <c r="O308" s="71"/>
      <c r="P308" s="178">
        <f>SUM(C308*Q308)</f>
        <v>10</v>
      </c>
      <c r="Q308" s="198">
        <v>10</v>
      </c>
      <c r="R308" s="178">
        <f>SUM(D308*S308)</f>
        <v>170</v>
      </c>
      <c r="S308" s="199">
        <v>170</v>
      </c>
      <c r="T308" s="73" t="s">
        <v>119</v>
      </c>
      <c r="U308" s="178">
        <f>SUM(D308*V308)</f>
        <v>0</v>
      </c>
      <c r="V308" s="198">
        <v>0</v>
      </c>
      <c r="W308" s="178">
        <f t="shared" si="45"/>
        <v>181</v>
      </c>
      <c r="X308" s="178"/>
      <c r="Y308" s="49" t="s">
        <v>43</v>
      </c>
      <c r="Z308" s="1">
        <f>SUM(W308+W320+W332)</f>
        <v>1257</v>
      </c>
    </row>
    <row r="309" spans="1:26" ht="15" customHeight="1">
      <c r="A309" s="9"/>
      <c r="B309" s="49" t="s">
        <v>77</v>
      </c>
      <c r="C309" s="73" t="s">
        <v>138</v>
      </c>
      <c r="D309" s="73" t="s">
        <v>232</v>
      </c>
      <c r="E309" s="88"/>
      <c r="F309" s="67"/>
      <c r="G309" s="70">
        <v>0</v>
      </c>
      <c r="H309" s="70">
        <v>0</v>
      </c>
      <c r="I309" s="70">
        <v>0</v>
      </c>
      <c r="J309" s="71">
        <v>0</v>
      </c>
      <c r="K309" s="71">
        <v>0</v>
      </c>
      <c r="L309" s="71">
        <v>0</v>
      </c>
      <c r="M309" s="71">
        <v>0</v>
      </c>
      <c r="N309" s="71">
        <v>0</v>
      </c>
      <c r="O309" s="71"/>
      <c r="P309" s="178"/>
      <c r="Q309" s="198">
        <v>10</v>
      </c>
      <c r="R309" s="178"/>
      <c r="S309" s="199">
        <v>170</v>
      </c>
      <c r="T309" s="73"/>
      <c r="U309" s="178"/>
      <c r="V309" s="198">
        <v>0</v>
      </c>
      <c r="W309" s="178"/>
      <c r="X309" s="178"/>
      <c r="Y309" s="49" t="s">
        <v>77</v>
      </c>
    </row>
    <row r="310" spans="1:26" ht="15" customHeight="1">
      <c r="A310" s="9"/>
      <c r="B310" s="48" t="s">
        <v>139</v>
      </c>
      <c r="C310" s="66"/>
      <c r="D310" s="66"/>
      <c r="E310" s="34"/>
      <c r="F310" s="67"/>
      <c r="G310" s="70"/>
      <c r="H310" s="70"/>
      <c r="I310" s="70"/>
      <c r="J310" s="71"/>
      <c r="K310" s="71"/>
      <c r="L310" s="71"/>
      <c r="M310" s="71"/>
      <c r="N310" s="71"/>
      <c r="O310" s="71"/>
      <c r="P310" s="178"/>
      <c r="Q310" s="198">
        <v>10</v>
      </c>
      <c r="R310" s="178"/>
      <c r="S310" s="199">
        <v>170</v>
      </c>
      <c r="T310" s="66"/>
      <c r="U310" s="178"/>
      <c r="V310" s="198">
        <v>0</v>
      </c>
      <c r="W310" s="178"/>
      <c r="X310" s="178"/>
      <c r="Y310" s="48" t="s">
        <v>139</v>
      </c>
    </row>
    <row r="311" spans="1:26" ht="15" customHeight="1">
      <c r="A311" s="9"/>
      <c r="B311" s="49" t="s">
        <v>49</v>
      </c>
      <c r="C311" s="66">
        <v>10</v>
      </c>
      <c r="D311" s="66">
        <v>11</v>
      </c>
      <c r="E311" s="34"/>
      <c r="F311" s="67"/>
      <c r="G311" s="70">
        <v>0.9</v>
      </c>
      <c r="H311" s="70">
        <v>1.18</v>
      </c>
      <c r="I311" s="70">
        <v>0.18</v>
      </c>
      <c r="J311" s="70">
        <v>0.23</v>
      </c>
      <c r="K311" s="71">
        <v>7.32</v>
      </c>
      <c r="L311" s="71">
        <v>8.0500000000000007</v>
      </c>
      <c r="M311" s="71">
        <v>17.95</v>
      </c>
      <c r="N311" s="71">
        <v>31.74</v>
      </c>
      <c r="O311" s="71"/>
      <c r="P311" s="178">
        <f>SUM(C311*Q311)</f>
        <v>100</v>
      </c>
      <c r="Q311" s="198">
        <v>10</v>
      </c>
      <c r="R311" s="178">
        <f>SUM(D311*S311)</f>
        <v>1870</v>
      </c>
      <c r="S311" s="199">
        <v>170</v>
      </c>
      <c r="T311" s="66">
        <v>11</v>
      </c>
      <c r="U311" s="178">
        <f>SUM(D311*V311)</f>
        <v>0</v>
      </c>
      <c r="V311" s="198">
        <v>0</v>
      </c>
      <c r="W311" s="178">
        <f t="shared" si="45"/>
        <v>1981</v>
      </c>
      <c r="X311" s="178"/>
      <c r="Y311" s="49" t="s">
        <v>49</v>
      </c>
      <c r="Z311" s="1">
        <f>SUM(W311)</f>
        <v>1981</v>
      </c>
    </row>
    <row r="312" spans="1:26" ht="15" customHeight="1">
      <c r="A312" s="9"/>
      <c r="B312" s="49" t="s">
        <v>13</v>
      </c>
      <c r="C312" s="66">
        <v>3</v>
      </c>
      <c r="D312" s="66">
        <v>3</v>
      </c>
      <c r="E312" s="34"/>
      <c r="F312" s="67"/>
      <c r="G312" s="70">
        <v>0.17</v>
      </c>
      <c r="H312" s="70">
        <v>0.17</v>
      </c>
      <c r="I312" s="70">
        <v>0.12</v>
      </c>
      <c r="J312" s="70">
        <v>0.12</v>
      </c>
      <c r="K312" s="71">
        <v>0.01</v>
      </c>
      <c r="L312" s="71">
        <v>0.01</v>
      </c>
      <c r="M312" s="71">
        <v>1.9</v>
      </c>
      <c r="N312" s="71">
        <v>1.9</v>
      </c>
      <c r="O312" s="71"/>
      <c r="P312" s="178">
        <f>SUM(C312*Q312)</f>
        <v>30</v>
      </c>
      <c r="Q312" s="198">
        <v>10</v>
      </c>
      <c r="R312" s="178">
        <f>SUM(D312*S312)</f>
        <v>510</v>
      </c>
      <c r="S312" s="199">
        <v>170</v>
      </c>
      <c r="T312" s="66">
        <v>3</v>
      </c>
      <c r="U312" s="178">
        <f>SUM(D312*V312)</f>
        <v>0</v>
      </c>
      <c r="V312" s="198">
        <v>0</v>
      </c>
      <c r="W312" s="178">
        <f t="shared" si="45"/>
        <v>543</v>
      </c>
      <c r="X312" s="178"/>
      <c r="Y312" s="49" t="s">
        <v>13</v>
      </c>
    </row>
    <row r="313" spans="1:26" ht="15" customHeight="1">
      <c r="A313" s="9"/>
      <c r="B313" s="56" t="s">
        <v>28</v>
      </c>
      <c r="C313" s="137">
        <v>2</v>
      </c>
      <c r="D313" s="66">
        <v>2.5</v>
      </c>
      <c r="E313" s="34"/>
      <c r="F313" s="67"/>
      <c r="G313" s="70">
        <v>0</v>
      </c>
      <c r="H313" s="70">
        <v>0</v>
      </c>
      <c r="I313" s="70">
        <v>0</v>
      </c>
      <c r="J313" s="71">
        <v>0</v>
      </c>
      <c r="K313" s="71">
        <v>0</v>
      </c>
      <c r="L313" s="71">
        <v>0</v>
      </c>
      <c r="M313" s="71">
        <v>0</v>
      </c>
      <c r="N313" s="71">
        <v>0</v>
      </c>
      <c r="O313" s="71"/>
      <c r="P313" s="178"/>
      <c r="Q313" s="198">
        <v>10</v>
      </c>
      <c r="R313" s="178"/>
      <c r="S313" s="199">
        <v>170</v>
      </c>
      <c r="T313" s="66"/>
      <c r="U313" s="178"/>
      <c r="V313" s="198">
        <v>0</v>
      </c>
      <c r="W313" s="178"/>
      <c r="X313" s="178"/>
      <c r="Y313" s="56" t="s">
        <v>28</v>
      </c>
    </row>
    <row r="314" spans="1:26" ht="15" customHeight="1">
      <c r="A314" s="9"/>
      <c r="B314" s="48" t="s">
        <v>140</v>
      </c>
      <c r="C314" s="66"/>
      <c r="D314" s="66"/>
      <c r="E314" s="138" t="s">
        <v>47</v>
      </c>
      <c r="F314" s="67" t="s">
        <v>233</v>
      </c>
      <c r="G314" s="68">
        <v>10.61</v>
      </c>
      <c r="H314" s="68">
        <v>13.23</v>
      </c>
      <c r="I314" s="68">
        <v>12.71</v>
      </c>
      <c r="J314" s="69">
        <v>14.9</v>
      </c>
      <c r="K314" s="69">
        <v>9.4600000000000009</v>
      </c>
      <c r="L314" s="69">
        <v>9.75</v>
      </c>
      <c r="M314" s="69">
        <v>197.84</v>
      </c>
      <c r="N314" s="69">
        <v>216.21</v>
      </c>
      <c r="O314" s="69"/>
      <c r="P314" s="178"/>
      <c r="Q314" s="198">
        <v>10</v>
      </c>
      <c r="R314" s="178"/>
      <c r="S314" s="199">
        <v>170</v>
      </c>
      <c r="T314" s="66"/>
      <c r="U314" s="178"/>
      <c r="V314" s="198">
        <v>0</v>
      </c>
      <c r="W314" s="178"/>
      <c r="X314" s="178"/>
      <c r="Y314" s="48" t="s">
        <v>140</v>
      </c>
    </row>
    <row r="315" spans="1:26" ht="15" customHeight="1">
      <c r="A315" s="9"/>
      <c r="B315" s="49" t="s">
        <v>116</v>
      </c>
      <c r="C315" s="66">
        <v>85</v>
      </c>
      <c r="D315" s="66">
        <v>105</v>
      </c>
      <c r="E315" s="72"/>
      <c r="F315" s="72"/>
      <c r="G315" s="70">
        <v>9.7799999999999994</v>
      </c>
      <c r="H315" s="70">
        <v>12.5</v>
      </c>
      <c r="I315" s="70">
        <v>9.1999999999999993</v>
      </c>
      <c r="J315" s="70">
        <v>10.3</v>
      </c>
      <c r="K315" s="71">
        <v>0</v>
      </c>
      <c r="L315" s="71">
        <v>0</v>
      </c>
      <c r="M315" s="71">
        <v>125.26</v>
      </c>
      <c r="N315" s="71">
        <v>134.35</v>
      </c>
      <c r="O315" s="71"/>
      <c r="P315" s="178">
        <f t="shared" ref="P315:P320" si="52">SUM(C315*Q315)</f>
        <v>850</v>
      </c>
      <c r="Q315" s="198">
        <v>10</v>
      </c>
      <c r="R315" s="178">
        <f t="shared" ref="R315:R320" si="53">SUM(D315*S315)</f>
        <v>17850</v>
      </c>
      <c r="S315" s="199">
        <v>170</v>
      </c>
      <c r="T315" s="66">
        <v>105</v>
      </c>
      <c r="U315" s="178">
        <f t="shared" ref="U315:U320" si="54">SUM(D315*V315)</f>
        <v>0</v>
      </c>
      <c r="V315" s="198">
        <v>0</v>
      </c>
      <c r="W315" s="178">
        <f t="shared" si="45"/>
        <v>18805</v>
      </c>
      <c r="X315" s="178"/>
      <c r="Y315" s="49" t="s">
        <v>116</v>
      </c>
      <c r="Z315" s="1">
        <f>SUM(W315)</f>
        <v>18805</v>
      </c>
    </row>
    <row r="316" spans="1:26" ht="15" customHeight="1">
      <c r="A316" s="9"/>
      <c r="B316" s="49" t="s">
        <v>141</v>
      </c>
      <c r="C316" s="66">
        <v>12</v>
      </c>
      <c r="D316" s="66">
        <v>15</v>
      </c>
      <c r="E316" s="34"/>
      <c r="F316" s="67"/>
      <c r="G316" s="70">
        <v>0.39</v>
      </c>
      <c r="H316" s="70">
        <v>0.39</v>
      </c>
      <c r="I316" s="70">
        <v>0.3</v>
      </c>
      <c r="J316" s="70">
        <v>0.39</v>
      </c>
      <c r="K316" s="71">
        <v>0.7</v>
      </c>
      <c r="L316" s="71">
        <v>1.44</v>
      </c>
      <c r="M316" s="71">
        <v>7.06</v>
      </c>
      <c r="N316" s="71">
        <v>9.3800000000000008</v>
      </c>
      <c r="O316" s="71"/>
      <c r="P316" s="178">
        <f t="shared" si="52"/>
        <v>120</v>
      </c>
      <c r="Q316" s="198">
        <v>10</v>
      </c>
      <c r="R316" s="178">
        <f t="shared" si="53"/>
        <v>2550</v>
      </c>
      <c r="S316" s="199">
        <v>170</v>
      </c>
      <c r="T316" s="66">
        <v>15</v>
      </c>
      <c r="U316" s="178">
        <f t="shared" si="54"/>
        <v>0</v>
      </c>
      <c r="V316" s="198">
        <v>0</v>
      </c>
      <c r="W316" s="178">
        <f t="shared" si="45"/>
        <v>2685</v>
      </c>
      <c r="X316" s="178"/>
      <c r="Y316" s="49" t="s">
        <v>141</v>
      </c>
      <c r="Z316" s="1">
        <f>SUM(W316)</f>
        <v>2685</v>
      </c>
    </row>
    <row r="317" spans="1:26" ht="15" customHeight="1">
      <c r="A317" s="9"/>
      <c r="B317" s="49" t="s">
        <v>41</v>
      </c>
      <c r="C317" s="66">
        <v>10</v>
      </c>
      <c r="D317" s="66">
        <v>11</v>
      </c>
      <c r="E317" s="34"/>
      <c r="F317" s="67"/>
      <c r="G317" s="70">
        <v>0.15</v>
      </c>
      <c r="H317" s="70">
        <v>0.05</v>
      </c>
      <c r="I317" s="70">
        <v>0</v>
      </c>
      <c r="J317" s="70">
        <v>0</v>
      </c>
      <c r="K317" s="71">
        <v>0.86</v>
      </c>
      <c r="L317" s="71">
        <v>0.41</v>
      </c>
      <c r="M317" s="71">
        <v>3.87</v>
      </c>
      <c r="N317" s="71">
        <v>1.83</v>
      </c>
      <c r="O317" s="71"/>
      <c r="P317" s="178">
        <f t="shared" si="52"/>
        <v>100</v>
      </c>
      <c r="Q317" s="198">
        <v>10</v>
      </c>
      <c r="R317" s="178">
        <f t="shared" si="53"/>
        <v>1870</v>
      </c>
      <c r="S317" s="199">
        <v>170</v>
      </c>
      <c r="T317" s="66">
        <v>11</v>
      </c>
      <c r="U317" s="178">
        <f t="shared" si="54"/>
        <v>0</v>
      </c>
      <c r="V317" s="198">
        <v>0</v>
      </c>
      <c r="W317" s="178">
        <f t="shared" si="45"/>
        <v>1981</v>
      </c>
      <c r="X317" s="178"/>
      <c r="Y317" s="49" t="s">
        <v>41</v>
      </c>
    </row>
    <row r="318" spans="1:26" ht="15" customHeight="1">
      <c r="A318" s="9"/>
      <c r="B318" s="49" t="s">
        <v>13</v>
      </c>
      <c r="C318" s="66">
        <v>5</v>
      </c>
      <c r="D318" s="66">
        <v>5</v>
      </c>
      <c r="E318" s="34"/>
      <c r="F318" s="67"/>
      <c r="G318" s="70">
        <v>0.28999999999999998</v>
      </c>
      <c r="H318" s="70">
        <v>0.28999999999999998</v>
      </c>
      <c r="I318" s="70">
        <v>0.21</v>
      </c>
      <c r="J318" s="70">
        <v>0.21</v>
      </c>
      <c r="K318" s="71">
        <v>0.03</v>
      </c>
      <c r="L318" s="71">
        <v>0.03</v>
      </c>
      <c r="M318" s="71">
        <v>3.17</v>
      </c>
      <c r="N318" s="71">
        <v>3.17</v>
      </c>
      <c r="O318" s="71"/>
      <c r="P318" s="178">
        <f t="shared" si="52"/>
        <v>50</v>
      </c>
      <c r="Q318" s="198">
        <v>10</v>
      </c>
      <c r="R318" s="178">
        <f t="shared" si="53"/>
        <v>850</v>
      </c>
      <c r="S318" s="199">
        <v>170</v>
      </c>
      <c r="T318" s="66">
        <v>5</v>
      </c>
      <c r="U318" s="178">
        <f t="shared" si="54"/>
        <v>0</v>
      </c>
      <c r="V318" s="198">
        <v>0</v>
      </c>
      <c r="W318" s="178">
        <f t="shared" si="45"/>
        <v>905</v>
      </c>
      <c r="X318" s="178"/>
      <c r="Y318" s="49" t="s">
        <v>13</v>
      </c>
    </row>
    <row r="319" spans="1:26" ht="15" customHeight="1">
      <c r="A319" s="9"/>
      <c r="B319" s="49" t="s">
        <v>142</v>
      </c>
      <c r="C319" s="66">
        <v>7.5</v>
      </c>
      <c r="D319" s="66">
        <v>10</v>
      </c>
      <c r="E319" s="34"/>
      <c r="F319" s="67"/>
      <c r="G319" s="70">
        <v>0</v>
      </c>
      <c r="H319" s="70">
        <v>0</v>
      </c>
      <c r="I319" s="70">
        <v>0</v>
      </c>
      <c r="J319" s="70">
        <v>0</v>
      </c>
      <c r="K319" s="71">
        <v>7.87</v>
      </c>
      <c r="L319" s="71">
        <v>7.87</v>
      </c>
      <c r="M319" s="71">
        <v>31.48</v>
      </c>
      <c r="N319" s="71">
        <v>31.48</v>
      </c>
      <c r="O319" s="71"/>
      <c r="P319" s="178">
        <f t="shared" si="52"/>
        <v>75</v>
      </c>
      <c r="Q319" s="198">
        <v>10</v>
      </c>
      <c r="R319" s="178">
        <f t="shared" si="53"/>
        <v>1700</v>
      </c>
      <c r="S319" s="199">
        <v>170</v>
      </c>
      <c r="T319" s="66">
        <v>10</v>
      </c>
      <c r="U319" s="178">
        <f t="shared" si="54"/>
        <v>0</v>
      </c>
      <c r="V319" s="198">
        <v>0</v>
      </c>
      <c r="W319" s="178">
        <f t="shared" si="45"/>
        <v>1785</v>
      </c>
      <c r="X319" s="178"/>
      <c r="Y319" s="49" t="s">
        <v>142</v>
      </c>
      <c r="Z319" s="1">
        <f>SUM(W319)</f>
        <v>1785</v>
      </c>
    </row>
    <row r="320" spans="1:26" ht="15" customHeight="1">
      <c r="A320" s="9"/>
      <c r="B320" s="49" t="s">
        <v>43</v>
      </c>
      <c r="C320" s="66">
        <v>3</v>
      </c>
      <c r="D320" s="66">
        <v>4</v>
      </c>
      <c r="E320" s="72"/>
      <c r="F320" s="72"/>
      <c r="G320" s="70">
        <v>0</v>
      </c>
      <c r="H320" s="70">
        <v>0</v>
      </c>
      <c r="I320" s="70">
        <v>3</v>
      </c>
      <c r="J320" s="70">
        <v>4</v>
      </c>
      <c r="K320" s="71">
        <v>0</v>
      </c>
      <c r="L320" s="71">
        <v>0</v>
      </c>
      <c r="M320" s="71">
        <v>27</v>
      </c>
      <c r="N320" s="71">
        <v>36</v>
      </c>
      <c r="O320" s="71"/>
      <c r="P320" s="178">
        <f t="shared" si="52"/>
        <v>30</v>
      </c>
      <c r="Q320" s="198">
        <v>10</v>
      </c>
      <c r="R320" s="178">
        <f t="shared" si="53"/>
        <v>680</v>
      </c>
      <c r="S320" s="199">
        <v>170</v>
      </c>
      <c r="T320" s="66">
        <v>4</v>
      </c>
      <c r="U320" s="178">
        <f t="shared" si="54"/>
        <v>0</v>
      </c>
      <c r="V320" s="198">
        <v>0</v>
      </c>
      <c r="W320" s="178">
        <f t="shared" si="45"/>
        <v>714</v>
      </c>
      <c r="X320" s="178"/>
      <c r="Y320" s="49" t="s">
        <v>43</v>
      </c>
    </row>
    <row r="321" spans="1:27" ht="15" customHeight="1">
      <c r="A321" s="9"/>
      <c r="B321" s="48" t="s">
        <v>143</v>
      </c>
      <c r="C321" s="139"/>
      <c r="D321" s="66"/>
      <c r="E321" s="87" t="s">
        <v>31</v>
      </c>
      <c r="F321" s="67" t="s">
        <v>11</v>
      </c>
      <c r="G321" s="68">
        <v>3.33</v>
      </c>
      <c r="H321" s="68">
        <v>3.72</v>
      </c>
      <c r="I321" s="68">
        <v>3.45</v>
      </c>
      <c r="J321" s="69">
        <v>3.7</v>
      </c>
      <c r="K321" s="69">
        <v>14.85</v>
      </c>
      <c r="L321" s="69">
        <v>16.100000000000001</v>
      </c>
      <c r="M321" s="69">
        <v>96.59</v>
      </c>
      <c r="N321" s="69">
        <v>108.79</v>
      </c>
      <c r="O321" s="69"/>
      <c r="P321" s="178"/>
      <c r="Q321" s="198">
        <v>10</v>
      </c>
      <c r="R321" s="178"/>
      <c r="S321" s="199">
        <v>170</v>
      </c>
      <c r="T321" s="66"/>
      <c r="U321" s="178"/>
      <c r="V321" s="198">
        <v>0</v>
      </c>
      <c r="W321" s="178"/>
      <c r="X321" s="178"/>
      <c r="Y321" s="48" t="s">
        <v>143</v>
      </c>
    </row>
    <row r="322" spans="1:27" ht="15" customHeight="1">
      <c r="A322" s="9"/>
      <c r="B322" s="49" t="s">
        <v>103</v>
      </c>
      <c r="C322" s="140" t="s">
        <v>144</v>
      </c>
      <c r="D322" s="125">
        <v>74</v>
      </c>
      <c r="E322" s="87"/>
      <c r="F322" s="67"/>
      <c r="G322" s="70">
        <v>0.67</v>
      </c>
      <c r="H322" s="70">
        <v>0.71</v>
      </c>
      <c r="I322" s="70">
        <v>0.11</v>
      </c>
      <c r="J322" s="70">
        <v>0.12</v>
      </c>
      <c r="K322" s="71">
        <v>6.97</v>
      </c>
      <c r="L322" s="71">
        <v>7.47</v>
      </c>
      <c r="M322" s="71">
        <v>26.56</v>
      </c>
      <c r="N322" s="71">
        <v>28.48</v>
      </c>
      <c r="O322" s="71"/>
      <c r="P322" s="178">
        <f t="shared" ref="P322:P332" si="55">SUM(C322*Q322)</f>
        <v>690</v>
      </c>
      <c r="Q322" s="198">
        <v>10</v>
      </c>
      <c r="R322" s="178">
        <f t="shared" ref="R322:R332" si="56">SUM(D322*S322)</f>
        <v>12580</v>
      </c>
      <c r="S322" s="199">
        <v>170</v>
      </c>
      <c r="T322" s="125">
        <v>74</v>
      </c>
      <c r="U322" s="178">
        <f t="shared" ref="U322:U332" si="57">SUM(D322*V322)</f>
        <v>0</v>
      </c>
      <c r="V322" s="198">
        <v>0</v>
      </c>
      <c r="W322" s="178">
        <f t="shared" si="45"/>
        <v>13344</v>
      </c>
      <c r="X322" s="178"/>
      <c r="Y322" s="49" t="s">
        <v>103</v>
      </c>
    </row>
    <row r="323" spans="1:27" ht="15" customHeight="1">
      <c r="A323" s="9"/>
      <c r="B323" s="49" t="s">
        <v>145</v>
      </c>
      <c r="C323" s="66">
        <v>50</v>
      </c>
      <c r="D323" s="66">
        <v>52</v>
      </c>
      <c r="E323" s="87"/>
      <c r="F323" s="67"/>
      <c r="G323" s="70">
        <v>0.55000000000000004</v>
      </c>
      <c r="H323" s="70">
        <v>0.74</v>
      </c>
      <c r="I323" s="70">
        <v>0.04</v>
      </c>
      <c r="J323" s="70">
        <v>0.03</v>
      </c>
      <c r="K323" s="71">
        <v>1.69</v>
      </c>
      <c r="L323" s="71">
        <v>1.94</v>
      </c>
      <c r="M323" s="71">
        <v>8.84</v>
      </c>
      <c r="N323" s="71">
        <v>11.55</v>
      </c>
      <c r="O323" s="71"/>
      <c r="P323" s="178">
        <f t="shared" si="55"/>
        <v>500</v>
      </c>
      <c r="Q323" s="198">
        <v>10</v>
      </c>
      <c r="R323" s="178">
        <f t="shared" si="56"/>
        <v>8840</v>
      </c>
      <c r="S323" s="199">
        <v>170</v>
      </c>
      <c r="T323" s="66">
        <v>52</v>
      </c>
      <c r="U323" s="178">
        <f t="shared" si="57"/>
        <v>0</v>
      </c>
      <c r="V323" s="198">
        <v>0</v>
      </c>
      <c r="W323" s="178">
        <f t="shared" si="45"/>
        <v>9392</v>
      </c>
      <c r="X323" s="178"/>
      <c r="Y323" s="49" t="s">
        <v>145</v>
      </c>
      <c r="Z323" s="1">
        <f>SUM(W323)</f>
        <v>9392</v>
      </c>
    </row>
    <row r="324" spans="1:27" ht="15" customHeight="1">
      <c r="A324" s="9"/>
      <c r="B324" s="49" t="s">
        <v>39</v>
      </c>
      <c r="C324" s="66">
        <v>12</v>
      </c>
      <c r="D324" s="66">
        <v>13</v>
      </c>
      <c r="E324" s="74"/>
      <c r="F324" s="67"/>
      <c r="G324" s="70">
        <v>0.13</v>
      </c>
      <c r="H324" s="70">
        <v>0.13</v>
      </c>
      <c r="I324" s="70">
        <v>0.01</v>
      </c>
      <c r="J324" s="71">
        <v>0.01</v>
      </c>
      <c r="K324" s="71">
        <v>0.69</v>
      </c>
      <c r="L324" s="71">
        <v>0.67</v>
      </c>
      <c r="M324" s="71">
        <v>3.5</v>
      </c>
      <c r="N324" s="71">
        <v>3.5</v>
      </c>
      <c r="O324" s="71"/>
      <c r="P324" s="178">
        <f t="shared" si="55"/>
        <v>120</v>
      </c>
      <c r="Q324" s="198">
        <v>10</v>
      </c>
      <c r="R324" s="178">
        <f t="shared" si="56"/>
        <v>2210</v>
      </c>
      <c r="S324" s="199">
        <v>170</v>
      </c>
      <c r="T324" s="66">
        <v>13</v>
      </c>
      <c r="U324" s="178">
        <f t="shared" si="57"/>
        <v>0</v>
      </c>
      <c r="V324" s="198">
        <v>0</v>
      </c>
      <c r="W324" s="178">
        <f t="shared" si="45"/>
        <v>2343</v>
      </c>
      <c r="X324" s="178"/>
      <c r="Y324" s="49" t="s">
        <v>39</v>
      </c>
    </row>
    <row r="325" spans="1:27" ht="15" customHeight="1">
      <c r="A325" s="9"/>
      <c r="B325" s="49" t="s">
        <v>41</v>
      </c>
      <c r="C325" s="66">
        <v>6</v>
      </c>
      <c r="D325" s="66">
        <v>7</v>
      </c>
      <c r="E325" s="34"/>
      <c r="F325" s="67"/>
      <c r="G325" s="70">
        <v>7.0000000000000007E-2</v>
      </c>
      <c r="H325" s="70">
        <v>0.08</v>
      </c>
      <c r="I325" s="70">
        <v>0.01</v>
      </c>
      <c r="J325" s="71">
        <v>0.01</v>
      </c>
      <c r="K325" s="71">
        <v>0.41</v>
      </c>
      <c r="L325" s="71">
        <v>0.49</v>
      </c>
      <c r="M325" s="71">
        <v>2.0499999999999998</v>
      </c>
      <c r="N325" s="71">
        <v>2.46</v>
      </c>
      <c r="O325" s="71"/>
      <c r="P325" s="178">
        <f t="shared" si="55"/>
        <v>60</v>
      </c>
      <c r="Q325" s="198">
        <v>10</v>
      </c>
      <c r="R325" s="178">
        <f t="shared" si="56"/>
        <v>1190</v>
      </c>
      <c r="S325" s="199">
        <v>170</v>
      </c>
      <c r="T325" s="66">
        <v>7</v>
      </c>
      <c r="U325" s="178">
        <f t="shared" si="57"/>
        <v>0</v>
      </c>
      <c r="V325" s="198">
        <v>0</v>
      </c>
      <c r="W325" s="178">
        <f t="shared" si="45"/>
        <v>1257</v>
      </c>
      <c r="X325" s="178"/>
      <c r="Y325" s="49" t="s">
        <v>41</v>
      </c>
    </row>
    <row r="326" spans="1:27" ht="15" customHeight="1">
      <c r="A326" s="9"/>
      <c r="B326" s="49" t="s">
        <v>98</v>
      </c>
      <c r="C326" s="66">
        <v>6</v>
      </c>
      <c r="D326" s="66">
        <v>7</v>
      </c>
      <c r="E326" s="34"/>
      <c r="F326" s="67"/>
      <c r="G326" s="70">
        <v>0.05</v>
      </c>
      <c r="H326" s="70">
        <v>0.06</v>
      </c>
      <c r="I326" s="70">
        <v>0</v>
      </c>
      <c r="J326" s="71">
        <v>0</v>
      </c>
      <c r="K326" s="71">
        <v>0.22</v>
      </c>
      <c r="L326" s="71">
        <v>0.24</v>
      </c>
      <c r="M326" s="71">
        <v>1.17</v>
      </c>
      <c r="N326" s="71">
        <v>1.3</v>
      </c>
      <c r="O326" s="71"/>
      <c r="P326" s="178">
        <f t="shared" si="55"/>
        <v>60</v>
      </c>
      <c r="Q326" s="198">
        <v>10</v>
      </c>
      <c r="R326" s="178">
        <f t="shared" si="56"/>
        <v>1190</v>
      </c>
      <c r="S326" s="199">
        <v>170</v>
      </c>
      <c r="T326" s="66">
        <v>7</v>
      </c>
      <c r="U326" s="178">
        <f t="shared" si="57"/>
        <v>0</v>
      </c>
      <c r="V326" s="198">
        <v>0</v>
      </c>
      <c r="W326" s="178">
        <f t="shared" si="45"/>
        <v>1257</v>
      </c>
      <c r="X326" s="178"/>
      <c r="Y326" s="49" t="s">
        <v>98</v>
      </c>
      <c r="Z326" s="1">
        <f>SUM(W326)</f>
        <v>1257</v>
      </c>
    </row>
    <row r="327" spans="1:27" ht="15" customHeight="1">
      <c r="A327" s="9"/>
      <c r="B327" s="49" t="s">
        <v>146</v>
      </c>
      <c r="C327" s="66">
        <v>22</v>
      </c>
      <c r="D327" s="66">
        <v>24</v>
      </c>
      <c r="E327" s="34"/>
      <c r="F327" s="67"/>
      <c r="G327" s="70">
        <v>0.09</v>
      </c>
      <c r="H327" s="70">
        <v>0.11</v>
      </c>
      <c r="I327" s="70">
        <v>0.04</v>
      </c>
      <c r="J327" s="71">
        <v>0.05</v>
      </c>
      <c r="K327" s="71">
        <v>0.69</v>
      </c>
      <c r="L327" s="71">
        <v>0.87</v>
      </c>
      <c r="M327" s="71">
        <v>3.6</v>
      </c>
      <c r="N327" s="71">
        <v>4.5599999999999996</v>
      </c>
      <c r="O327" s="71"/>
      <c r="P327" s="178">
        <f t="shared" si="55"/>
        <v>220</v>
      </c>
      <c r="Q327" s="198">
        <v>10</v>
      </c>
      <c r="R327" s="178">
        <f t="shared" si="56"/>
        <v>4080</v>
      </c>
      <c r="S327" s="199">
        <v>170</v>
      </c>
      <c r="T327" s="66">
        <v>24</v>
      </c>
      <c r="U327" s="178">
        <f t="shared" si="57"/>
        <v>0</v>
      </c>
      <c r="V327" s="198">
        <v>0</v>
      </c>
      <c r="W327" s="178">
        <f t="shared" si="45"/>
        <v>4324</v>
      </c>
      <c r="X327" s="178"/>
      <c r="Y327" s="49" t="s">
        <v>146</v>
      </c>
      <c r="Z327" s="1">
        <f>SUM(W327)</f>
        <v>4324</v>
      </c>
    </row>
    <row r="328" spans="1:27" ht="15" customHeight="1">
      <c r="A328" s="9"/>
      <c r="B328" s="49" t="s">
        <v>147</v>
      </c>
      <c r="C328" s="66">
        <v>28</v>
      </c>
      <c r="D328" s="66">
        <v>30</v>
      </c>
      <c r="E328" s="34"/>
      <c r="F328" s="67"/>
      <c r="G328" s="70">
        <v>1.58</v>
      </c>
      <c r="H328" s="70">
        <v>1.69</v>
      </c>
      <c r="I328" s="70">
        <v>0</v>
      </c>
      <c r="J328" s="70">
        <v>0</v>
      </c>
      <c r="K328" s="71">
        <v>3.44</v>
      </c>
      <c r="L328" s="71">
        <v>3.68</v>
      </c>
      <c r="M328" s="71">
        <v>17.96</v>
      </c>
      <c r="N328" s="71">
        <v>19.23</v>
      </c>
      <c r="O328" s="71"/>
      <c r="P328" s="178">
        <f t="shared" si="55"/>
        <v>280</v>
      </c>
      <c r="Q328" s="198">
        <v>10</v>
      </c>
      <c r="R328" s="178">
        <f t="shared" si="56"/>
        <v>5100</v>
      </c>
      <c r="S328" s="199">
        <v>170</v>
      </c>
      <c r="T328" s="66">
        <v>30</v>
      </c>
      <c r="U328" s="178">
        <f t="shared" si="57"/>
        <v>0</v>
      </c>
      <c r="V328" s="198">
        <v>0</v>
      </c>
      <c r="W328" s="178">
        <f t="shared" si="45"/>
        <v>5410</v>
      </c>
      <c r="X328" s="178"/>
      <c r="Y328" s="49" t="s">
        <v>147</v>
      </c>
      <c r="Z328" s="263">
        <f>SUM(W328)/400</f>
        <v>13.525</v>
      </c>
      <c r="AA328" s="265" t="s">
        <v>408</v>
      </c>
    </row>
    <row r="329" spans="1:27" ht="15" customHeight="1">
      <c r="A329" s="9"/>
      <c r="B329" s="49" t="s">
        <v>100</v>
      </c>
      <c r="C329" s="66">
        <v>1</v>
      </c>
      <c r="D329" s="66">
        <v>1</v>
      </c>
      <c r="E329" s="34"/>
      <c r="F329" s="67"/>
      <c r="G329" s="70">
        <v>0.05</v>
      </c>
      <c r="H329" s="70">
        <v>0.05</v>
      </c>
      <c r="I329" s="70">
        <v>0</v>
      </c>
      <c r="J329" s="70">
        <v>0</v>
      </c>
      <c r="K329" s="71">
        <v>0.26</v>
      </c>
      <c r="L329" s="71">
        <v>0.26</v>
      </c>
      <c r="M329" s="71">
        <v>1.19</v>
      </c>
      <c r="N329" s="71">
        <v>1.19</v>
      </c>
      <c r="O329" s="71"/>
      <c r="P329" s="178">
        <f t="shared" si="55"/>
        <v>10</v>
      </c>
      <c r="Q329" s="198">
        <v>10</v>
      </c>
      <c r="R329" s="178">
        <f t="shared" si="56"/>
        <v>170</v>
      </c>
      <c r="S329" s="199">
        <v>170</v>
      </c>
      <c r="T329" s="66">
        <v>1</v>
      </c>
      <c r="U329" s="178">
        <f t="shared" si="57"/>
        <v>0</v>
      </c>
      <c r="V329" s="198">
        <v>0</v>
      </c>
      <c r="W329" s="178">
        <f t="shared" si="45"/>
        <v>181</v>
      </c>
      <c r="X329" s="178"/>
      <c r="Y329" s="49" t="s">
        <v>100</v>
      </c>
      <c r="Z329" s="1">
        <f>SUM(W329)</f>
        <v>181</v>
      </c>
    </row>
    <row r="330" spans="1:27" ht="15" customHeight="1">
      <c r="A330" s="9"/>
      <c r="B330" s="49" t="s">
        <v>42</v>
      </c>
      <c r="C330" s="66">
        <v>4</v>
      </c>
      <c r="D330" s="66">
        <v>4</v>
      </c>
      <c r="E330" s="34"/>
      <c r="F330" s="67"/>
      <c r="G330" s="70">
        <v>0.14000000000000001</v>
      </c>
      <c r="H330" s="70">
        <v>0.14000000000000001</v>
      </c>
      <c r="I330" s="70">
        <v>0</v>
      </c>
      <c r="J330" s="70">
        <v>0</v>
      </c>
      <c r="K330" s="71">
        <v>0.47</v>
      </c>
      <c r="L330" s="71">
        <v>0.47</v>
      </c>
      <c r="M330" s="71">
        <v>2.52</v>
      </c>
      <c r="N330" s="71">
        <v>2.52</v>
      </c>
      <c r="O330" s="71"/>
      <c r="P330" s="178">
        <f t="shared" si="55"/>
        <v>40</v>
      </c>
      <c r="Q330" s="198">
        <v>10</v>
      </c>
      <c r="R330" s="178">
        <f t="shared" si="56"/>
        <v>680</v>
      </c>
      <c r="S330" s="199">
        <v>170</v>
      </c>
      <c r="T330" s="66">
        <v>4</v>
      </c>
      <c r="U330" s="178">
        <f t="shared" si="57"/>
        <v>0</v>
      </c>
      <c r="V330" s="198">
        <v>0</v>
      </c>
      <c r="W330" s="178">
        <f t="shared" ref="W330:W393" si="58">SUM(P330+R330+T330+U330)</f>
        <v>724</v>
      </c>
      <c r="X330" s="178"/>
      <c r="Y330" s="49" t="s">
        <v>42</v>
      </c>
      <c r="Z330" s="1">
        <f>SUM(W330)</f>
        <v>724</v>
      </c>
    </row>
    <row r="331" spans="1:27" ht="15" customHeight="1">
      <c r="A331" s="9"/>
      <c r="B331" s="56" t="s">
        <v>15</v>
      </c>
      <c r="C331" s="66">
        <v>1.5</v>
      </c>
      <c r="D331" s="66">
        <v>2</v>
      </c>
      <c r="E331" s="34"/>
      <c r="F331" s="67"/>
      <c r="G331" s="70">
        <v>0</v>
      </c>
      <c r="H331" s="70">
        <v>0.01</v>
      </c>
      <c r="I331" s="70">
        <v>1.24</v>
      </c>
      <c r="J331" s="70">
        <v>1.48</v>
      </c>
      <c r="K331" s="71">
        <v>0.01</v>
      </c>
      <c r="L331" s="71">
        <v>0.01</v>
      </c>
      <c r="M331" s="71">
        <v>11.2</v>
      </c>
      <c r="N331" s="71">
        <v>16</v>
      </c>
      <c r="O331" s="71"/>
      <c r="P331" s="178">
        <f t="shared" si="55"/>
        <v>15</v>
      </c>
      <c r="Q331" s="198">
        <v>10</v>
      </c>
      <c r="R331" s="178">
        <f t="shared" si="56"/>
        <v>340</v>
      </c>
      <c r="S331" s="199">
        <v>170</v>
      </c>
      <c r="T331" s="66">
        <v>2</v>
      </c>
      <c r="U331" s="178">
        <f t="shared" si="57"/>
        <v>0</v>
      </c>
      <c r="V331" s="198">
        <v>0</v>
      </c>
      <c r="W331" s="178">
        <f t="shared" si="58"/>
        <v>357</v>
      </c>
      <c r="X331" s="178"/>
      <c r="Y331" s="56" t="s">
        <v>15</v>
      </c>
    </row>
    <row r="332" spans="1:27" ht="15" customHeight="1">
      <c r="A332" s="9"/>
      <c r="B332" s="49" t="s">
        <v>43</v>
      </c>
      <c r="C332" s="66">
        <v>2</v>
      </c>
      <c r="D332" s="66">
        <v>2</v>
      </c>
      <c r="E332" s="34"/>
      <c r="F332" s="67"/>
      <c r="G332" s="70">
        <v>0</v>
      </c>
      <c r="H332" s="70">
        <v>0</v>
      </c>
      <c r="I332" s="70">
        <v>2</v>
      </c>
      <c r="J332" s="71">
        <v>2</v>
      </c>
      <c r="K332" s="71">
        <v>0</v>
      </c>
      <c r="L332" s="71">
        <v>0</v>
      </c>
      <c r="M332" s="71">
        <v>18</v>
      </c>
      <c r="N332" s="71">
        <v>18</v>
      </c>
      <c r="O332" s="71"/>
      <c r="P332" s="178">
        <f t="shared" si="55"/>
        <v>20</v>
      </c>
      <c r="Q332" s="198">
        <v>10</v>
      </c>
      <c r="R332" s="178">
        <f t="shared" si="56"/>
        <v>340</v>
      </c>
      <c r="S332" s="199">
        <v>170</v>
      </c>
      <c r="T332" s="66">
        <v>2</v>
      </c>
      <c r="U332" s="178">
        <f t="shared" si="57"/>
        <v>0</v>
      </c>
      <c r="V332" s="198">
        <v>0</v>
      </c>
      <c r="W332" s="178">
        <f t="shared" si="58"/>
        <v>362</v>
      </c>
      <c r="X332" s="178"/>
      <c r="Y332" s="49" t="s">
        <v>43</v>
      </c>
    </row>
    <row r="333" spans="1:27" ht="30.75" customHeight="1">
      <c r="A333" s="9"/>
      <c r="B333" s="48" t="s">
        <v>56</v>
      </c>
      <c r="C333" s="66"/>
      <c r="D333" s="66"/>
      <c r="E333" s="34" t="s">
        <v>35</v>
      </c>
      <c r="F333" s="67" t="s">
        <v>24</v>
      </c>
      <c r="G333" s="68">
        <v>7.0000000000000007E-2</v>
      </c>
      <c r="H333" s="68">
        <v>0.08</v>
      </c>
      <c r="I333" s="68">
        <v>7.0000000000000007E-2</v>
      </c>
      <c r="J333" s="69">
        <v>0.08</v>
      </c>
      <c r="K333" s="69">
        <v>7.67</v>
      </c>
      <c r="L333" s="69">
        <v>8.86</v>
      </c>
      <c r="M333" s="69">
        <v>31.99</v>
      </c>
      <c r="N333" s="69">
        <v>36.93</v>
      </c>
      <c r="O333" s="69"/>
      <c r="P333" s="178"/>
      <c r="Q333" s="198">
        <v>10</v>
      </c>
      <c r="R333" s="178"/>
      <c r="S333" s="199">
        <v>170</v>
      </c>
      <c r="T333" s="66"/>
      <c r="U333" s="178"/>
      <c r="V333" s="198">
        <v>0</v>
      </c>
      <c r="W333" s="178"/>
      <c r="X333" s="178"/>
      <c r="Y333" s="48" t="s">
        <v>56</v>
      </c>
    </row>
    <row r="334" spans="1:27" ht="15" customHeight="1">
      <c r="A334" s="9"/>
      <c r="B334" s="49" t="s">
        <v>57</v>
      </c>
      <c r="C334" s="66">
        <v>20</v>
      </c>
      <c r="D334" s="66">
        <v>22</v>
      </c>
      <c r="E334" s="72"/>
      <c r="F334" s="67"/>
      <c r="G334" s="70">
        <v>7.0000000000000007E-2</v>
      </c>
      <c r="H334" s="70">
        <v>0.08</v>
      </c>
      <c r="I334" s="70">
        <v>7.0000000000000007E-2</v>
      </c>
      <c r="J334" s="71">
        <v>0.08</v>
      </c>
      <c r="K334" s="71">
        <v>1.67</v>
      </c>
      <c r="L334" s="71">
        <v>1.86</v>
      </c>
      <c r="M334" s="71">
        <v>7.99</v>
      </c>
      <c r="N334" s="71">
        <v>8.93</v>
      </c>
      <c r="O334" s="71"/>
      <c r="P334" s="178">
        <f>SUM(C334*Q334)</f>
        <v>200</v>
      </c>
      <c r="Q334" s="198">
        <v>10</v>
      </c>
      <c r="R334" s="178">
        <f>SUM(D334*S334)</f>
        <v>3740</v>
      </c>
      <c r="S334" s="199">
        <v>170</v>
      </c>
      <c r="T334" s="66">
        <v>38</v>
      </c>
      <c r="U334" s="178">
        <f>SUM(D334*V334)</f>
        <v>0</v>
      </c>
      <c r="V334" s="198">
        <v>0</v>
      </c>
      <c r="W334" s="178">
        <f t="shared" si="58"/>
        <v>3978</v>
      </c>
      <c r="X334" s="178"/>
      <c r="Y334" s="49" t="s">
        <v>57</v>
      </c>
      <c r="Z334" s="1">
        <f>SUM(W334)</f>
        <v>3978</v>
      </c>
      <c r="AA334" s="1" t="s">
        <v>411</v>
      </c>
    </row>
    <row r="335" spans="1:27" ht="15" customHeight="1">
      <c r="A335" s="9"/>
      <c r="B335" s="49" t="s">
        <v>26</v>
      </c>
      <c r="C335" s="66">
        <v>6</v>
      </c>
      <c r="D335" s="66">
        <v>7</v>
      </c>
      <c r="E335" s="72"/>
      <c r="F335" s="67"/>
      <c r="G335" s="70">
        <v>0</v>
      </c>
      <c r="H335" s="70">
        <v>0</v>
      </c>
      <c r="I335" s="70">
        <v>0</v>
      </c>
      <c r="J335" s="71">
        <v>0</v>
      </c>
      <c r="K335" s="71">
        <v>6</v>
      </c>
      <c r="L335" s="71">
        <v>7</v>
      </c>
      <c r="M335" s="71">
        <v>24</v>
      </c>
      <c r="N335" s="71">
        <v>28</v>
      </c>
      <c r="O335" s="71"/>
      <c r="P335" s="178">
        <f>SUM(C335*Q335)</f>
        <v>60</v>
      </c>
      <c r="Q335" s="198">
        <v>10</v>
      </c>
      <c r="R335" s="178">
        <f>SUM(D335*S335)</f>
        <v>1190</v>
      </c>
      <c r="S335" s="199">
        <v>170</v>
      </c>
      <c r="T335" s="66">
        <v>7</v>
      </c>
      <c r="U335" s="178">
        <f>SUM(D335*V335)</f>
        <v>0</v>
      </c>
      <c r="V335" s="198">
        <v>0</v>
      </c>
      <c r="W335" s="178">
        <f t="shared" si="58"/>
        <v>1257</v>
      </c>
      <c r="X335" s="178"/>
      <c r="Y335" s="49" t="s">
        <v>26</v>
      </c>
    </row>
    <row r="336" spans="1:27" ht="15" customHeight="1">
      <c r="A336" s="9"/>
      <c r="B336" s="49" t="s">
        <v>28</v>
      </c>
      <c r="C336" s="66">
        <v>160</v>
      </c>
      <c r="D336" s="66">
        <v>190</v>
      </c>
      <c r="E336" s="72"/>
      <c r="F336" s="67"/>
      <c r="G336" s="70">
        <v>0</v>
      </c>
      <c r="H336" s="70">
        <v>0</v>
      </c>
      <c r="I336" s="70">
        <v>0</v>
      </c>
      <c r="J336" s="71">
        <v>0</v>
      </c>
      <c r="K336" s="71">
        <v>0</v>
      </c>
      <c r="L336" s="71">
        <v>0</v>
      </c>
      <c r="M336" s="71">
        <v>0</v>
      </c>
      <c r="N336" s="71">
        <v>0</v>
      </c>
      <c r="O336" s="71"/>
      <c r="P336" s="178"/>
      <c r="Q336" s="198">
        <v>10</v>
      </c>
      <c r="R336" s="178"/>
      <c r="S336" s="199">
        <v>170</v>
      </c>
      <c r="T336" s="66"/>
      <c r="U336" s="178"/>
      <c r="V336" s="198">
        <v>0</v>
      </c>
      <c r="W336" s="178"/>
      <c r="X336" s="178"/>
      <c r="Y336" s="49" t="s">
        <v>28</v>
      </c>
    </row>
    <row r="337" spans="1:26" ht="15" customHeight="1">
      <c r="A337" s="10"/>
      <c r="B337" s="52" t="s">
        <v>58</v>
      </c>
      <c r="C337" s="76">
        <v>20</v>
      </c>
      <c r="D337" s="76">
        <v>27</v>
      </c>
      <c r="E337" s="100" t="s">
        <v>59</v>
      </c>
      <c r="F337" s="99" t="s">
        <v>222</v>
      </c>
      <c r="G337" s="101">
        <v>1.52</v>
      </c>
      <c r="H337" s="68">
        <v>2.0499999999999998</v>
      </c>
      <c r="I337" s="101">
        <v>0.16</v>
      </c>
      <c r="J337" s="69">
        <v>0.22</v>
      </c>
      <c r="K337" s="101">
        <v>9.8000000000000007</v>
      </c>
      <c r="L337" s="69">
        <v>13.8</v>
      </c>
      <c r="M337" s="102">
        <v>47</v>
      </c>
      <c r="N337" s="69">
        <v>67.599999999999994</v>
      </c>
      <c r="O337" s="69"/>
      <c r="P337" s="178">
        <f>SUM(C337*Q337)</f>
        <v>200</v>
      </c>
      <c r="Q337" s="198">
        <v>10</v>
      </c>
      <c r="R337" s="178">
        <f>SUM(D337*S337)</f>
        <v>4590</v>
      </c>
      <c r="S337" s="199">
        <v>170</v>
      </c>
      <c r="T337" s="76">
        <v>27</v>
      </c>
      <c r="U337" s="178">
        <f>SUM(D337*V337)</f>
        <v>0</v>
      </c>
      <c r="V337" s="198">
        <v>0</v>
      </c>
      <c r="W337" s="178">
        <f t="shared" si="58"/>
        <v>4817</v>
      </c>
      <c r="X337" s="178"/>
      <c r="Y337" s="52" t="s">
        <v>58</v>
      </c>
      <c r="Z337" s="1">
        <f>SUM(W288+W291+W337)</f>
        <v>9654</v>
      </c>
    </row>
    <row r="338" spans="1:26" ht="15" customHeight="1">
      <c r="A338" s="10"/>
      <c r="B338" s="52" t="s">
        <v>60</v>
      </c>
      <c r="C338" s="76">
        <v>28</v>
      </c>
      <c r="D338" s="76">
        <v>35</v>
      </c>
      <c r="E338" s="100" t="s">
        <v>61</v>
      </c>
      <c r="F338" s="99" t="s">
        <v>223</v>
      </c>
      <c r="G338" s="101">
        <v>1.57</v>
      </c>
      <c r="H338" s="101">
        <v>1.96</v>
      </c>
      <c r="I338" s="101">
        <v>0.31</v>
      </c>
      <c r="J338" s="102">
        <v>0.39</v>
      </c>
      <c r="K338" s="101">
        <v>13.8</v>
      </c>
      <c r="L338" s="102">
        <v>17.3</v>
      </c>
      <c r="M338" s="102">
        <v>65</v>
      </c>
      <c r="N338" s="102">
        <v>81</v>
      </c>
      <c r="O338" s="102"/>
      <c r="P338" s="178">
        <f>SUM(C338*Q338)</f>
        <v>280</v>
      </c>
      <c r="Q338" s="198">
        <v>10</v>
      </c>
      <c r="R338" s="178">
        <f>SUM(D338*S338)</f>
        <v>5950</v>
      </c>
      <c r="S338" s="199">
        <v>170</v>
      </c>
      <c r="T338" s="76">
        <v>35</v>
      </c>
      <c r="U338" s="178">
        <f>SUM(D338*V338)</f>
        <v>0</v>
      </c>
      <c r="V338" s="198">
        <v>0</v>
      </c>
      <c r="W338" s="178">
        <f t="shared" si="58"/>
        <v>6265</v>
      </c>
      <c r="X338" s="178"/>
      <c r="Y338" s="52" t="s">
        <v>60</v>
      </c>
      <c r="Z338" s="1">
        <f>SUM(W338)</f>
        <v>6265</v>
      </c>
    </row>
    <row r="339" spans="1:26" ht="15" customHeight="1">
      <c r="A339" s="11" t="s">
        <v>62</v>
      </c>
      <c r="B339" s="53"/>
      <c r="C339" s="110"/>
      <c r="D339" s="110"/>
      <c r="E339" s="81"/>
      <c r="F339" s="82"/>
      <c r="G339" s="83">
        <f t="shared" ref="G339:N339" si="59">G303+G314+G321+G333+G337+G338</f>
        <v>18.68</v>
      </c>
      <c r="H339" s="83">
        <f t="shared" si="59"/>
        <v>23.03</v>
      </c>
      <c r="I339" s="83">
        <f t="shared" si="59"/>
        <v>19.739999999999998</v>
      </c>
      <c r="J339" s="83">
        <f t="shared" si="59"/>
        <v>22.4</v>
      </c>
      <c r="K339" s="83">
        <f t="shared" si="59"/>
        <v>68.489999999999995</v>
      </c>
      <c r="L339" s="83">
        <f t="shared" si="59"/>
        <v>81.37</v>
      </c>
      <c r="M339" s="83">
        <f t="shared" si="59"/>
        <v>507.38</v>
      </c>
      <c r="N339" s="83">
        <f t="shared" si="59"/>
        <v>597.84</v>
      </c>
      <c r="O339" s="83"/>
      <c r="P339" s="188"/>
      <c r="Q339" s="198">
        <v>10</v>
      </c>
      <c r="R339" s="188"/>
      <c r="S339" s="199">
        <v>170</v>
      </c>
      <c r="T339" s="80"/>
      <c r="U339" s="188"/>
      <c r="V339" s="188"/>
      <c r="W339" s="188"/>
      <c r="X339" s="188"/>
      <c r="Y339" s="53"/>
    </row>
    <row r="340" spans="1:26" ht="15" customHeight="1">
      <c r="A340" s="12" t="s">
        <v>63</v>
      </c>
      <c r="B340" s="53"/>
      <c r="C340" s="80"/>
      <c r="D340" s="80"/>
      <c r="E340" s="81"/>
      <c r="F340" s="84"/>
      <c r="G340" s="116"/>
      <c r="H340" s="116"/>
      <c r="I340" s="116"/>
      <c r="J340" s="86"/>
      <c r="K340" s="116"/>
      <c r="L340" s="86"/>
      <c r="M340" s="86"/>
      <c r="N340" s="86"/>
      <c r="O340" s="104"/>
      <c r="P340" s="188"/>
      <c r="Q340" s="198">
        <v>10</v>
      </c>
      <c r="R340" s="188"/>
      <c r="S340" s="199">
        <v>170</v>
      </c>
      <c r="T340" s="80"/>
      <c r="U340" s="188"/>
      <c r="V340" s="188"/>
      <c r="W340" s="188"/>
      <c r="X340" s="188"/>
      <c r="Y340" s="12" t="s">
        <v>63</v>
      </c>
    </row>
    <row r="341" spans="1:26" ht="15" customHeight="1">
      <c r="A341" s="28"/>
      <c r="B341" s="50" t="s">
        <v>148</v>
      </c>
      <c r="C341" s="125">
        <v>50</v>
      </c>
      <c r="D341" s="125">
        <v>70</v>
      </c>
      <c r="E341" s="124" t="s">
        <v>22</v>
      </c>
      <c r="F341" s="67" t="s">
        <v>221</v>
      </c>
      <c r="G341" s="141">
        <v>1.6</v>
      </c>
      <c r="H341" s="68">
        <v>2.2400000000000002</v>
      </c>
      <c r="I341" s="69">
        <v>1.4</v>
      </c>
      <c r="J341" s="69">
        <v>1.96</v>
      </c>
      <c r="K341" s="69">
        <v>37.4</v>
      </c>
      <c r="L341" s="69">
        <v>52.36</v>
      </c>
      <c r="M341" s="69">
        <v>163.15</v>
      </c>
      <c r="N341" s="69">
        <v>228.41</v>
      </c>
      <c r="O341" s="69"/>
      <c r="P341" s="178">
        <f>SUM(C341*Q341)</f>
        <v>500</v>
      </c>
      <c r="Q341" s="198">
        <v>10</v>
      </c>
      <c r="R341" s="178">
        <f>SUM(D341*S341)</f>
        <v>11900</v>
      </c>
      <c r="S341" s="199">
        <v>170</v>
      </c>
      <c r="T341" s="125">
        <v>70</v>
      </c>
      <c r="U341" s="178">
        <f>SUM(D341*V341)</f>
        <v>0</v>
      </c>
      <c r="V341" s="178"/>
      <c r="W341" s="178">
        <f t="shared" si="58"/>
        <v>12470</v>
      </c>
      <c r="X341" s="178"/>
      <c r="Y341" s="50" t="s">
        <v>148</v>
      </c>
      <c r="Z341" s="1">
        <f>SUM(W341)</f>
        <v>12470</v>
      </c>
    </row>
    <row r="342" spans="1:26" ht="15" customHeight="1">
      <c r="A342" s="9"/>
      <c r="B342" s="48" t="s">
        <v>149</v>
      </c>
      <c r="C342" s="66"/>
      <c r="D342" s="66"/>
      <c r="E342" s="34" t="s">
        <v>35</v>
      </c>
      <c r="F342" s="67" t="s">
        <v>220</v>
      </c>
      <c r="G342" s="68">
        <v>3.26</v>
      </c>
      <c r="H342" s="68">
        <v>3.77</v>
      </c>
      <c r="I342" s="68">
        <v>2.81</v>
      </c>
      <c r="J342" s="69">
        <v>3.25</v>
      </c>
      <c r="K342" s="68">
        <v>11.37</v>
      </c>
      <c r="L342" s="69">
        <v>13.02</v>
      </c>
      <c r="M342" s="69">
        <v>84.66</v>
      </c>
      <c r="N342" s="69">
        <v>98</v>
      </c>
      <c r="O342" s="69"/>
      <c r="P342" s="178"/>
      <c r="Q342" s="198">
        <v>10</v>
      </c>
      <c r="R342" s="178"/>
      <c r="S342" s="199">
        <v>170</v>
      </c>
      <c r="T342" s="66"/>
      <c r="U342" s="178"/>
      <c r="V342" s="178"/>
      <c r="W342" s="178"/>
      <c r="X342" s="178"/>
      <c r="Y342" s="48" t="s">
        <v>149</v>
      </c>
    </row>
    <row r="343" spans="1:26" ht="15" customHeight="1">
      <c r="A343" s="9"/>
      <c r="B343" s="49" t="s">
        <v>25</v>
      </c>
      <c r="C343" s="66">
        <v>0.5</v>
      </c>
      <c r="D343" s="66">
        <v>0.6</v>
      </c>
      <c r="E343" s="88"/>
      <c r="F343" s="67"/>
      <c r="G343" s="70">
        <v>0</v>
      </c>
      <c r="H343" s="70">
        <v>0</v>
      </c>
      <c r="I343" s="70">
        <v>0</v>
      </c>
      <c r="J343" s="71">
        <v>0</v>
      </c>
      <c r="K343" s="70">
        <v>0</v>
      </c>
      <c r="L343" s="71">
        <v>0</v>
      </c>
      <c r="M343" s="71">
        <v>0</v>
      </c>
      <c r="N343" s="71">
        <v>0</v>
      </c>
      <c r="O343" s="71"/>
      <c r="P343" s="178">
        <f>SUM(C343*Q343)</f>
        <v>5</v>
      </c>
      <c r="Q343" s="198">
        <v>10</v>
      </c>
      <c r="R343" s="178">
        <f>SUM(D343*S343)</f>
        <v>102</v>
      </c>
      <c r="S343" s="199">
        <v>170</v>
      </c>
      <c r="T343" s="66">
        <v>0.6</v>
      </c>
      <c r="U343" s="178">
        <f>SUM(D343*V343)</f>
        <v>0</v>
      </c>
      <c r="V343" s="178"/>
      <c r="W343" s="178">
        <f t="shared" si="58"/>
        <v>107.6</v>
      </c>
      <c r="X343" s="178"/>
      <c r="Y343" s="49" t="s">
        <v>25</v>
      </c>
      <c r="Z343" s="1">
        <f>SUM(W343)</f>
        <v>107.6</v>
      </c>
    </row>
    <row r="344" spans="1:26" ht="15" customHeight="1">
      <c r="A344" s="9"/>
      <c r="B344" s="49" t="s">
        <v>14</v>
      </c>
      <c r="C344" s="66">
        <v>130</v>
      </c>
      <c r="D344" s="66">
        <v>150</v>
      </c>
      <c r="E344" s="88"/>
      <c r="F344" s="67"/>
      <c r="G344" s="70">
        <v>3.26</v>
      </c>
      <c r="H344" s="70">
        <v>3.77</v>
      </c>
      <c r="I344" s="70">
        <v>2.81</v>
      </c>
      <c r="J344" s="70">
        <v>3.25</v>
      </c>
      <c r="K344" s="71">
        <v>5.37</v>
      </c>
      <c r="L344" s="71">
        <v>6.02</v>
      </c>
      <c r="M344" s="71">
        <v>60.66</v>
      </c>
      <c r="N344" s="71">
        <v>70</v>
      </c>
      <c r="O344" s="71"/>
      <c r="P344" s="178">
        <f>SUM(C344*Q344)</f>
        <v>1300</v>
      </c>
      <c r="Q344" s="198">
        <v>10</v>
      </c>
      <c r="R344" s="178">
        <f>SUM(D344*S344)</f>
        <v>25500</v>
      </c>
      <c r="S344" s="199">
        <v>170</v>
      </c>
      <c r="T344" s="66">
        <v>150</v>
      </c>
      <c r="U344" s="178">
        <f>SUM(D344*V344)</f>
        <v>0</v>
      </c>
      <c r="V344" s="178"/>
      <c r="W344" s="178">
        <f t="shared" si="58"/>
        <v>26950</v>
      </c>
      <c r="X344" s="178"/>
      <c r="Y344" s="49" t="s">
        <v>14</v>
      </c>
    </row>
    <row r="345" spans="1:26" ht="15" customHeight="1">
      <c r="A345" s="9"/>
      <c r="B345" s="49" t="s">
        <v>26</v>
      </c>
      <c r="C345" s="66">
        <v>6</v>
      </c>
      <c r="D345" s="66">
        <v>7</v>
      </c>
      <c r="E345" s="34"/>
      <c r="F345" s="67"/>
      <c r="G345" s="70">
        <v>0</v>
      </c>
      <c r="H345" s="70">
        <v>0</v>
      </c>
      <c r="I345" s="70">
        <v>0</v>
      </c>
      <c r="J345" s="71">
        <v>0</v>
      </c>
      <c r="K345" s="71">
        <v>6</v>
      </c>
      <c r="L345" s="71">
        <v>7</v>
      </c>
      <c r="M345" s="71">
        <v>24</v>
      </c>
      <c r="N345" s="71">
        <v>28</v>
      </c>
      <c r="O345" s="71"/>
      <c r="P345" s="178">
        <f>SUM(C345*Q345)</f>
        <v>60</v>
      </c>
      <c r="Q345" s="198">
        <v>10</v>
      </c>
      <c r="R345" s="178">
        <f>SUM(D345*S345)</f>
        <v>1190</v>
      </c>
      <c r="S345" s="199">
        <v>170</v>
      </c>
      <c r="T345" s="66">
        <v>7</v>
      </c>
      <c r="U345" s="178">
        <f>SUM(D345*V345)</f>
        <v>0</v>
      </c>
      <c r="V345" s="178"/>
      <c r="W345" s="178">
        <f t="shared" si="58"/>
        <v>1257</v>
      </c>
      <c r="X345" s="178"/>
      <c r="Y345" s="49" t="s">
        <v>26</v>
      </c>
    </row>
    <row r="346" spans="1:26" ht="15" customHeight="1">
      <c r="A346" s="9"/>
      <c r="B346" s="49" t="s">
        <v>28</v>
      </c>
      <c r="C346" s="66">
        <v>20</v>
      </c>
      <c r="D346" s="66">
        <v>50</v>
      </c>
      <c r="E346" s="34"/>
      <c r="F346" s="67"/>
      <c r="G346" s="70">
        <v>0</v>
      </c>
      <c r="H346" s="70">
        <v>0</v>
      </c>
      <c r="I346" s="70">
        <v>0</v>
      </c>
      <c r="J346" s="71">
        <v>0</v>
      </c>
      <c r="K346" s="70">
        <v>0</v>
      </c>
      <c r="L346" s="71">
        <v>0</v>
      </c>
      <c r="M346" s="71">
        <v>0</v>
      </c>
      <c r="N346" s="71">
        <v>0</v>
      </c>
      <c r="O346" s="71"/>
      <c r="P346" s="178"/>
      <c r="Q346" s="198">
        <v>10</v>
      </c>
      <c r="R346" s="178"/>
      <c r="S346" s="199">
        <v>170</v>
      </c>
      <c r="T346" s="66"/>
      <c r="U346" s="178"/>
      <c r="V346" s="178"/>
      <c r="W346" s="178"/>
      <c r="X346" s="178"/>
      <c r="Y346" s="49" t="s">
        <v>28</v>
      </c>
    </row>
    <row r="347" spans="1:26" ht="15" customHeight="1">
      <c r="A347" s="11" t="s">
        <v>68</v>
      </c>
      <c r="B347" s="53"/>
      <c r="C347" s="110"/>
      <c r="D347" s="109"/>
      <c r="E347" s="81"/>
      <c r="F347" s="84"/>
      <c r="G347" s="83">
        <f>G342+G341</f>
        <v>4.8599999999999994</v>
      </c>
      <c r="H347" s="83">
        <f>H341+H342</f>
        <v>6.01</v>
      </c>
      <c r="I347" s="83">
        <f>I342+I341</f>
        <v>4.21</v>
      </c>
      <c r="J347" s="83">
        <f>J341+J342</f>
        <v>5.21</v>
      </c>
      <c r="K347" s="83">
        <f>K342+K341</f>
        <v>48.769999999999996</v>
      </c>
      <c r="L347" s="83">
        <f>L341+L342</f>
        <v>65.38</v>
      </c>
      <c r="M347" s="83">
        <f>M342+M341</f>
        <v>247.81</v>
      </c>
      <c r="N347" s="83">
        <f>N341+N342</f>
        <v>326.40999999999997</v>
      </c>
      <c r="O347" s="83"/>
      <c r="P347" s="188"/>
      <c r="Q347" s="188"/>
      <c r="R347" s="188"/>
      <c r="S347" s="189"/>
      <c r="T347" s="109"/>
      <c r="U347" s="188"/>
      <c r="V347" s="188"/>
      <c r="W347" s="188"/>
      <c r="X347" s="188"/>
      <c r="Y347" s="53"/>
    </row>
    <row r="348" spans="1:26" ht="15" customHeight="1">
      <c r="A348" s="20" t="s">
        <v>69</v>
      </c>
      <c r="B348" s="54"/>
      <c r="C348" s="109"/>
      <c r="D348" s="110"/>
      <c r="E348" s="111"/>
      <c r="F348" s="82"/>
      <c r="G348" s="83">
        <f t="shared" ref="G348:N348" si="60">G301+G339+G347</f>
        <v>40.179999999999993</v>
      </c>
      <c r="H348" s="83">
        <f t="shared" si="60"/>
        <v>50.46</v>
      </c>
      <c r="I348" s="83">
        <f t="shared" si="60"/>
        <v>39.07</v>
      </c>
      <c r="J348" s="83">
        <f t="shared" si="60"/>
        <v>47.53</v>
      </c>
      <c r="K348" s="83">
        <f t="shared" si="60"/>
        <v>167.96999999999997</v>
      </c>
      <c r="L348" s="83">
        <f t="shared" si="60"/>
        <v>205.32999999999998</v>
      </c>
      <c r="M348" s="83">
        <f t="shared" si="60"/>
        <v>1175.53</v>
      </c>
      <c r="N348" s="83">
        <f t="shared" si="60"/>
        <v>1426.8600000000001</v>
      </c>
      <c r="O348" s="83"/>
      <c r="P348" s="188"/>
      <c r="Q348" s="188"/>
      <c r="R348" s="188"/>
      <c r="S348" s="189"/>
      <c r="T348" s="110"/>
      <c r="U348" s="188"/>
      <c r="V348" s="188"/>
      <c r="W348" s="188"/>
      <c r="X348" s="188"/>
      <c r="Y348" s="54"/>
    </row>
    <row r="349" spans="1:26" ht="15" customHeight="1">
      <c r="A349" s="181" t="s">
        <v>150</v>
      </c>
      <c r="B349" s="180"/>
      <c r="C349" s="181"/>
      <c r="D349" s="181"/>
      <c r="E349" s="182"/>
      <c r="F349" s="182"/>
      <c r="G349" s="182"/>
      <c r="H349" s="182"/>
      <c r="I349" s="182"/>
      <c r="J349" s="182"/>
      <c r="K349" s="182"/>
      <c r="L349" s="182"/>
      <c r="M349" s="182"/>
      <c r="N349" s="182"/>
      <c r="O349" s="182"/>
      <c r="P349" s="193"/>
      <c r="Q349" s="194" t="s">
        <v>252</v>
      </c>
      <c r="R349" s="194"/>
      <c r="S349" s="194" t="s">
        <v>253</v>
      </c>
      <c r="T349" s="195" t="s">
        <v>254</v>
      </c>
      <c r="U349" s="194"/>
      <c r="V349" s="194" t="s">
        <v>256</v>
      </c>
      <c r="W349" s="194"/>
      <c r="X349" s="194"/>
      <c r="Y349" s="196" t="s">
        <v>150</v>
      </c>
    </row>
    <row r="350" spans="1:26" ht="15" customHeight="1">
      <c r="A350" s="21" t="s">
        <v>9</v>
      </c>
      <c r="B350" s="55"/>
      <c r="C350" s="21"/>
      <c r="D350" s="21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197"/>
      <c r="Q350" s="198">
        <v>50</v>
      </c>
      <c r="R350" s="199"/>
      <c r="S350" s="199">
        <v>145</v>
      </c>
      <c r="T350" s="200">
        <v>1</v>
      </c>
      <c r="U350" s="198"/>
      <c r="V350" s="198">
        <v>0</v>
      </c>
      <c r="W350" s="198" t="s">
        <v>255</v>
      </c>
      <c r="X350" s="198"/>
      <c r="Y350" s="201" t="s">
        <v>9</v>
      </c>
    </row>
    <row r="351" spans="1:26" ht="31.5" customHeight="1">
      <c r="A351" s="18"/>
      <c r="B351" s="48" t="s">
        <v>151</v>
      </c>
      <c r="C351" s="66"/>
      <c r="D351" s="66"/>
      <c r="E351" s="34" t="s">
        <v>152</v>
      </c>
      <c r="F351" s="34" t="s">
        <v>234</v>
      </c>
      <c r="G351" s="68">
        <v>3.06</v>
      </c>
      <c r="H351" s="68">
        <v>4.05</v>
      </c>
      <c r="I351" s="68">
        <v>3.3</v>
      </c>
      <c r="J351" s="69">
        <v>5.93</v>
      </c>
      <c r="K351" s="69">
        <v>16.88</v>
      </c>
      <c r="L351" s="69">
        <v>21.1</v>
      </c>
      <c r="M351" s="69">
        <v>100.59</v>
      </c>
      <c r="N351" s="69">
        <v>150.75</v>
      </c>
      <c r="O351" s="69"/>
      <c r="P351" s="178"/>
      <c r="Q351" s="198">
        <v>50</v>
      </c>
      <c r="R351" s="178"/>
      <c r="S351" s="199">
        <v>145</v>
      </c>
      <c r="T351" s="66"/>
      <c r="U351" s="178"/>
      <c r="V351" s="198">
        <v>0</v>
      </c>
      <c r="W351" s="178"/>
      <c r="X351" s="178"/>
      <c r="Y351" s="48" t="s">
        <v>151</v>
      </c>
    </row>
    <row r="352" spans="1:26" ht="15" customHeight="1">
      <c r="A352" s="18"/>
      <c r="B352" s="49" t="s">
        <v>52</v>
      </c>
      <c r="C352" s="66">
        <v>23</v>
      </c>
      <c r="D352" s="66">
        <v>31</v>
      </c>
      <c r="E352" s="34"/>
      <c r="F352" s="67"/>
      <c r="G352" s="94">
        <v>2.83</v>
      </c>
      <c r="H352" s="70">
        <v>3.79</v>
      </c>
      <c r="I352" s="94">
        <v>0.1</v>
      </c>
      <c r="J352" s="71">
        <v>0.13</v>
      </c>
      <c r="K352" s="95">
        <v>15.64</v>
      </c>
      <c r="L352" s="71">
        <v>21.08</v>
      </c>
      <c r="M352" s="95">
        <v>63.6</v>
      </c>
      <c r="N352" s="71">
        <v>92.51</v>
      </c>
      <c r="O352" s="71"/>
      <c r="P352" s="178">
        <f>SUM(C352*Q352)</f>
        <v>1150</v>
      </c>
      <c r="Q352" s="198">
        <v>50</v>
      </c>
      <c r="R352" s="178">
        <f>SUM(D352*S352)</f>
        <v>4495</v>
      </c>
      <c r="S352" s="199">
        <v>145</v>
      </c>
      <c r="T352" s="66">
        <v>31</v>
      </c>
      <c r="U352" s="178">
        <f>SUM(D352*V352)</f>
        <v>0</v>
      </c>
      <c r="V352" s="198">
        <v>0</v>
      </c>
      <c r="W352" s="178">
        <f t="shared" si="58"/>
        <v>5676</v>
      </c>
      <c r="X352" s="178"/>
      <c r="Y352" s="49" t="s">
        <v>52</v>
      </c>
    </row>
    <row r="353" spans="1:25" ht="15" customHeight="1">
      <c r="A353" s="29"/>
      <c r="B353" s="49" t="s">
        <v>15</v>
      </c>
      <c r="C353" s="66">
        <v>3</v>
      </c>
      <c r="D353" s="66">
        <v>4</v>
      </c>
      <c r="E353" s="34"/>
      <c r="F353" s="67"/>
      <c r="G353" s="70">
        <v>0.01</v>
      </c>
      <c r="H353" s="70">
        <v>0.01</v>
      </c>
      <c r="I353" s="70">
        <v>2.19</v>
      </c>
      <c r="J353" s="70">
        <v>3.29</v>
      </c>
      <c r="K353" s="71">
        <v>0.02</v>
      </c>
      <c r="L353" s="71">
        <v>0.02</v>
      </c>
      <c r="M353" s="71">
        <v>22.4</v>
      </c>
      <c r="N353" s="71">
        <v>29.79</v>
      </c>
      <c r="O353" s="71"/>
      <c r="P353" s="178">
        <f>SUM(C353*Q353)</f>
        <v>150</v>
      </c>
      <c r="Q353" s="198">
        <v>50</v>
      </c>
      <c r="R353" s="178">
        <f>SUM(D353*S353)</f>
        <v>580</v>
      </c>
      <c r="S353" s="199">
        <v>145</v>
      </c>
      <c r="T353" s="66">
        <v>4</v>
      </c>
      <c r="U353" s="178">
        <f>SUM(D353*V353)</f>
        <v>0</v>
      </c>
      <c r="V353" s="198">
        <v>0</v>
      </c>
      <c r="W353" s="178">
        <f t="shared" si="58"/>
        <v>734</v>
      </c>
      <c r="X353" s="178"/>
      <c r="Y353" s="49" t="s">
        <v>15</v>
      </c>
    </row>
    <row r="354" spans="1:25" ht="15" customHeight="1">
      <c r="A354" s="29"/>
      <c r="B354" s="49" t="s">
        <v>28</v>
      </c>
      <c r="C354" s="66">
        <v>75</v>
      </c>
      <c r="D354" s="66">
        <v>100</v>
      </c>
      <c r="E354" s="34"/>
      <c r="F354" s="135"/>
      <c r="G354" s="70">
        <v>0</v>
      </c>
      <c r="H354" s="70">
        <v>0</v>
      </c>
      <c r="I354" s="70">
        <v>0</v>
      </c>
      <c r="J354" s="71">
        <v>0</v>
      </c>
      <c r="K354" s="71">
        <v>0</v>
      </c>
      <c r="L354" s="71">
        <v>0</v>
      </c>
      <c r="M354" s="71">
        <v>0</v>
      </c>
      <c r="N354" s="71">
        <v>0</v>
      </c>
      <c r="O354" s="71"/>
      <c r="P354" s="178"/>
      <c r="Q354" s="198">
        <v>50</v>
      </c>
      <c r="R354" s="178"/>
      <c r="S354" s="199">
        <v>145</v>
      </c>
      <c r="T354" s="66"/>
      <c r="U354" s="178"/>
      <c r="V354" s="198">
        <v>0</v>
      </c>
      <c r="W354" s="178"/>
      <c r="X354" s="178"/>
      <c r="Y354" s="49" t="s">
        <v>28</v>
      </c>
    </row>
    <row r="355" spans="1:25" ht="15" customHeight="1">
      <c r="A355" s="29"/>
      <c r="B355" s="50" t="s">
        <v>89</v>
      </c>
      <c r="C355" s="66"/>
      <c r="D355" s="66"/>
      <c r="E355" s="34"/>
      <c r="F355" s="135"/>
      <c r="G355" s="70"/>
      <c r="H355" s="70"/>
      <c r="I355" s="70"/>
      <c r="J355" s="71"/>
      <c r="K355" s="71"/>
      <c r="L355" s="71"/>
      <c r="M355" s="71"/>
      <c r="N355" s="71"/>
      <c r="O355" s="71"/>
      <c r="P355" s="178"/>
      <c r="Q355" s="198">
        <v>50</v>
      </c>
      <c r="R355" s="178"/>
      <c r="S355" s="199">
        <v>145</v>
      </c>
      <c r="T355" s="66"/>
      <c r="U355" s="178"/>
      <c r="V355" s="198">
        <v>0</v>
      </c>
      <c r="W355" s="178"/>
      <c r="X355" s="178"/>
      <c r="Y355" s="50" t="s">
        <v>89</v>
      </c>
    </row>
    <row r="356" spans="1:25" ht="15" customHeight="1">
      <c r="A356" s="29"/>
      <c r="B356" s="49" t="s">
        <v>39</v>
      </c>
      <c r="C356" s="66">
        <v>3</v>
      </c>
      <c r="D356" s="66">
        <v>4</v>
      </c>
      <c r="E356" s="34"/>
      <c r="F356" s="135"/>
      <c r="G356" s="70">
        <v>0.01</v>
      </c>
      <c r="H356" s="70">
        <v>0.02</v>
      </c>
      <c r="I356" s="70">
        <v>0</v>
      </c>
      <c r="J356" s="70">
        <v>0</v>
      </c>
      <c r="K356" s="71">
        <v>0.1</v>
      </c>
      <c r="L356" s="71">
        <v>0.11</v>
      </c>
      <c r="M356" s="71">
        <v>0.35</v>
      </c>
      <c r="N356" s="71">
        <v>0.4</v>
      </c>
      <c r="O356" s="71"/>
      <c r="P356" s="178">
        <f t="shared" ref="P356:P361" si="61">SUM(C356*Q356)</f>
        <v>150</v>
      </c>
      <c r="Q356" s="198">
        <v>50</v>
      </c>
      <c r="R356" s="178">
        <f t="shared" ref="R356:R361" si="62">SUM(D356*S356)</f>
        <v>580</v>
      </c>
      <c r="S356" s="199">
        <v>145</v>
      </c>
      <c r="T356" s="66">
        <v>4</v>
      </c>
      <c r="U356" s="178">
        <f t="shared" ref="U356:U361" si="63">SUM(D356*V356)</f>
        <v>0</v>
      </c>
      <c r="V356" s="198">
        <v>0</v>
      </c>
      <c r="W356" s="178">
        <f t="shared" si="58"/>
        <v>734</v>
      </c>
      <c r="X356" s="178"/>
      <c r="Y356" s="49" t="s">
        <v>39</v>
      </c>
    </row>
    <row r="357" spans="1:25" ht="15" customHeight="1">
      <c r="A357" s="29"/>
      <c r="B357" s="49" t="s">
        <v>41</v>
      </c>
      <c r="C357" s="66">
        <v>3</v>
      </c>
      <c r="D357" s="66">
        <v>4</v>
      </c>
      <c r="E357" s="34"/>
      <c r="F357" s="135"/>
      <c r="G357" s="70">
        <v>0.01</v>
      </c>
      <c r="H357" s="70">
        <v>0.02</v>
      </c>
      <c r="I357" s="70">
        <v>0</v>
      </c>
      <c r="J357" s="70">
        <v>0</v>
      </c>
      <c r="K357" s="71">
        <v>0.11</v>
      </c>
      <c r="L357" s="71">
        <v>0.12</v>
      </c>
      <c r="M357" s="71">
        <v>0.5</v>
      </c>
      <c r="N357" s="71">
        <v>0.57999999999999996</v>
      </c>
      <c r="O357" s="71"/>
      <c r="P357" s="178">
        <f t="shared" si="61"/>
        <v>150</v>
      </c>
      <c r="Q357" s="198">
        <v>50</v>
      </c>
      <c r="R357" s="178">
        <f t="shared" si="62"/>
        <v>580</v>
      </c>
      <c r="S357" s="199">
        <v>145</v>
      </c>
      <c r="T357" s="66">
        <v>4</v>
      </c>
      <c r="U357" s="178">
        <f t="shared" si="63"/>
        <v>0</v>
      </c>
      <c r="V357" s="198">
        <v>0</v>
      </c>
      <c r="W357" s="178">
        <f t="shared" si="58"/>
        <v>734</v>
      </c>
      <c r="X357" s="178"/>
      <c r="Y357" s="49" t="s">
        <v>41</v>
      </c>
    </row>
    <row r="358" spans="1:25" ht="15" customHeight="1">
      <c r="A358" s="29"/>
      <c r="B358" s="56" t="s">
        <v>42</v>
      </c>
      <c r="C358" s="66">
        <v>3</v>
      </c>
      <c r="D358" s="66">
        <v>4</v>
      </c>
      <c r="E358" s="34"/>
      <c r="F358" s="135"/>
      <c r="G358" s="70">
        <v>0.09</v>
      </c>
      <c r="H358" s="70">
        <v>0.1</v>
      </c>
      <c r="I358" s="70">
        <v>0</v>
      </c>
      <c r="J358" s="70">
        <v>0</v>
      </c>
      <c r="K358" s="71">
        <v>0.33</v>
      </c>
      <c r="L358" s="71">
        <v>0.43</v>
      </c>
      <c r="M358" s="71">
        <v>1.45</v>
      </c>
      <c r="N358" s="71">
        <v>1.68</v>
      </c>
      <c r="O358" s="71"/>
      <c r="P358" s="178">
        <f t="shared" si="61"/>
        <v>150</v>
      </c>
      <c r="Q358" s="198">
        <v>50</v>
      </c>
      <c r="R358" s="178">
        <f t="shared" si="62"/>
        <v>580</v>
      </c>
      <c r="S358" s="199">
        <v>145</v>
      </c>
      <c r="T358" s="66">
        <v>4</v>
      </c>
      <c r="U358" s="178">
        <f t="shared" si="63"/>
        <v>0</v>
      </c>
      <c r="V358" s="198">
        <v>0</v>
      </c>
      <c r="W358" s="178">
        <f t="shared" si="58"/>
        <v>734</v>
      </c>
      <c r="X358" s="178"/>
      <c r="Y358" s="56" t="s">
        <v>42</v>
      </c>
    </row>
    <row r="359" spans="1:25" ht="15" customHeight="1">
      <c r="A359" s="29"/>
      <c r="B359" s="49" t="s">
        <v>49</v>
      </c>
      <c r="C359" s="66">
        <v>1</v>
      </c>
      <c r="D359" s="66">
        <v>1</v>
      </c>
      <c r="E359" s="34"/>
      <c r="F359" s="135"/>
      <c r="G359" s="70">
        <v>0.11</v>
      </c>
      <c r="H359" s="70">
        <v>0.11</v>
      </c>
      <c r="I359" s="70">
        <v>0.01</v>
      </c>
      <c r="J359" s="70">
        <v>0.01</v>
      </c>
      <c r="K359" s="71">
        <v>0.68</v>
      </c>
      <c r="L359" s="71">
        <v>0.68</v>
      </c>
      <c r="M359" s="71">
        <v>3.29</v>
      </c>
      <c r="N359" s="71">
        <v>3.29</v>
      </c>
      <c r="O359" s="71"/>
      <c r="P359" s="178">
        <f t="shared" si="61"/>
        <v>50</v>
      </c>
      <c r="Q359" s="198">
        <v>50</v>
      </c>
      <c r="R359" s="178">
        <f t="shared" si="62"/>
        <v>145</v>
      </c>
      <c r="S359" s="199">
        <v>145</v>
      </c>
      <c r="T359" s="66">
        <v>1</v>
      </c>
      <c r="U359" s="178">
        <f t="shared" si="63"/>
        <v>0</v>
      </c>
      <c r="V359" s="198">
        <v>0</v>
      </c>
      <c r="W359" s="178">
        <f t="shared" si="58"/>
        <v>196</v>
      </c>
      <c r="X359" s="178"/>
      <c r="Y359" s="49" t="s">
        <v>49</v>
      </c>
    </row>
    <row r="360" spans="1:25" ht="15" customHeight="1">
      <c r="A360" s="29"/>
      <c r="B360" s="49" t="s">
        <v>43</v>
      </c>
      <c r="C360" s="66">
        <v>1</v>
      </c>
      <c r="D360" s="66">
        <v>2.5</v>
      </c>
      <c r="E360" s="34"/>
      <c r="F360" s="135"/>
      <c r="G360" s="70">
        <v>0</v>
      </c>
      <c r="H360" s="70">
        <v>0</v>
      </c>
      <c r="I360" s="70">
        <v>1</v>
      </c>
      <c r="J360" s="71">
        <v>2.5</v>
      </c>
      <c r="K360" s="71">
        <v>0</v>
      </c>
      <c r="L360" s="71">
        <v>0</v>
      </c>
      <c r="M360" s="71">
        <v>9</v>
      </c>
      <c r="N360" s="71">
        <v>22.5</v>
      </c>
      <c r="O360" s="71"/>
      <c r="P360" s="178">
        <f t="shared" si="61"/>
        <v>50</v>
      </c>
      <c r="Q360" s="198">
        <v>50</v>
      </c>
      <c r="R360" s="178">
        <f t="shared" si="62"/>
        <v>362.5</v>
      </c>
      <c r="S360" s="199">
        <v>145</v>
      </c>
      <c r="T360" s="66">
        <v>2.5</v>
      </c>
      <c r="U360" s="178">
        <f t="shared" si="63"/>
        <v>0</v>
      </c>
      <c r="V360" s="198">
        <v>0</v>
      </c>
      <c r="W360" s="178">
        <f t="shared" si="58"/>
        <v>415</v>
      </c>
      <c r="X360" s="178"/>
      <c r="Y360" s="49" t="s">
        <v>43</v>
      </c>
    </row>
    <row r="361" spans="1:25" ht="15" customHeight="1">
      <c r="A361" s="18"/>
      <c r="B361" s="50" t="s">
        <v>109</v>
      </c>
      <c r="C361" s="66">
        <v>42</v>
      </c>
      <c r="D361" s="66">
        <v>53</v>
      </c>
      <c r="E361" s="72" t="s">
        <v>82</v>
      </c>
      <c r="F361" s="67" t="s">
        <v>22</v>
      </c>
      <c r="G361" s="68">
        <v>0.24</v>
      </c>
      <c r="H361" s="68">
        <v>0.4</v>
      </c>
      <c r="I361" s="68">
        <v>1.2</v>
      </c>
      <c r="J361" s="69">
        <v>2</v>
      </c>
      <c r="K361" s="69">
        <v>1.29</v>
      </c>
      <c r="L361" s="69">
        <v>2.15</v>
      </c>
      <c r="M361" s="69">
        <v>16</v>
      </c>
      <c r="N361" s="69">
        <v>27.5</v>
      </c>
      <c r="O361" s="69"/>
      <c r="P361" s="178">
        <f t="shared" si="61"/>
        <v>2100</v>
      </c>
      <c r="Q361" s="198">
        <v>50</v>
      </c>
      <c r="R361" s="178">
        <f t="shared" si="62"/>
        <v>7685</v>
      </c>
      <c r="S361" s="199">
        <v>145</v>
      </c>
      <c r="T361" s="66">
        <v>53</v>
      </c>
      <c r="U361" s="178">
        <f t="shared" si="63"/>
        <v>0</v>
      </c>
      <c r="V361" s="198">
        <v>0</v>
      </c>
      <c r="W361" s="178">
        <f t="shared" si="58"/>
        <v>9838</v>
      </c>
      <c r="X361" s="178"/>
      <c r="Y361" s="50" t="s">
        <v>109</v>
      </c>
    </row>
    <row r="362" spans="1:25" ht="30" customHeight="1">
      <c r="A362" s="26"/>
      <c r="B362" s="48" t="s">
        <v>153</v>
      </c>
      <c r="C362" s="66"/>
      <c r="D362" s="66"/>
      <c r="E362" s="72" t="s">
        <v>154</v>
      </c>
      <c r="F362" s="72" t="s">
        <v>235</v>
      </c>
      <c r="G362" s="68">
        <v>4.24</v>
      </c>
      <c r="H362" s="68">
        <v>5.4</v>
      </c>
      <c r="I362" s="68">
        <v>6.21</v>
      </c>
      <c r="J362" s="69">
        <v>6.73</v>
      </c>
      <c r="K362" s="69">
        <v>9.84</v>
      </c>
      <c r="L362" s="69">
        <v>12.84</v>
      </c>
      <c r="M362" s="69">
        <v>116.93</v>
      </c>
      <c r="N362" s="69">
        <v>154.69999999999999</v>
      </c>
      <c r="O362" s="69"/>
      <c r="P362" s="178"/>
      <c r="Q362" s="198">
        <v>50</v>
      </c>
      <c r="R362" s="178"/>
      <c r="S362" s="199">
        <v>145</v>
      </c>
      <c r="T362" s="66"/>
      <c r="U362" s="178"/>
      <c r="V362" s="198">
        <v>0</v>
      </c>
      <c r="W362" s="178"/>
      <c r="X362" s="178"/>
      <c r="Y362" s="48" t="s">
        <v>153</v>
      </c>
    </row>
    <row r="363" spans="1:25" ht="15" customHeight="1">
      <c r="A363" s="30"/>
      <c r="B363" s="49" t="s">
        <v>19</v>
      </c>
      <c r="C363" s="66">
        <v>20</v>
      </c>
      <c r="D363" s="66">
        <v>25</v>
      </c>
      <c r="E363" s="34"/>
      <c r="F363" s="67"/>
      <c r="G363" s="70">
        <v>1.52</v>
      </c>
      <c r="H363" s="70">
        <v>1.9</v>
      </c>
      <c r="I363" s="70">
        <v>0.16</v>
      </c>
      <c r="J363" s="71">
        <v>0.2</v>
      </c>
      <c r="K363" s="71">
        <v>9.8000000000000007</v>
      </c>
      <c r="L363" s="71">
        <v>12.8</v>
      </c>
      <c r="M363" s="71">
        <v>47</v>
      </c>
      <c r="N363" s="71">
        <v>62.7</v>
      </c>
      <c r="O363" s="71"/>
      <c r="P363" s="178">
        <f>SUM(C363*Q363)</f>
        <v>1000</v>
      </c>
      <c r="Q363" s="198">
        <v>50</v>
      </c>
      <c r="R363" s="178">
        <f>SUM(D363*S363)</f>
        <v>3625</v>
      </c>
      <c r="S363" s="199">
        <v>145</v>
      </c>
      <c r="T363" s="66">
        <v>25</v>
      </c>
      <c r="U363" s="178">
        <f>SUM(D363*V363)</f>
        <v>0</v>
      </c>
      <c r="V363" s="198">
        <v>0</v>
      </c>
      <c r="W363" s="178">
        <f t="shared" si="58"/>
        <v>4650</v>
      </c>
      <c r="X363" s="178"/>
      <c r="Y363" s="49" t="s">
        <v>19</v>
      </c>
    </row>
    <row r="364" spans="1:25" ht="15" customHeight="1">
      <c r="A364" s="18"/>
      <c r="B364" s="49" t="s">
        <v>15</v>
      </c>
      <c r="C364" s="66">
        <v>5</v>
      </c>
      <c r="D364" s="66">
        <v>5</v>
      </c>
      <c r="E364" s="34"/>
      <c r="F364" s="67"/>
      <c r="G364" s="70">
        <v>0.02</v>
      </c>
      <c r="H364" s="70">
        <v>0.02</v>
      </c>
      <c r="I364" s="70">
        <v>4.13</v>
      </c>
      <c r="J364" s="70">
        <v>4.13</v>
      </c>
      <c r="K364" s="71">
        <v>0.04</v>
      </c>
      <c r="L364" s="71">
        <v>0.04</v>
      </c>
      <c r="M364" s="71">
        <v>37.4</v>
      </c>
      <c r="N364" s="71">
        <v>37.4</v>
      </c>
      <c r="O364" s="71"/>
      <c r="P364" s="178">
        <f>SUM(C364*Q364)</f>
        <v>250</v>
      </c>
      <c r="Q364" s="198">
        <v>50</v>
      </c>
      <c r="R364" s="178">
        <f>SUM(D364*S364)</f>
        <v>725</v>
      </c>
      <c r="S364" s="199">
        <v>145</v>
      </c>
      <c r="T364" s="66">
        <v>5</v>
      </c>
      <c r="U364" s="178">
        <f>SUM(D364*V364)</f>
        <v>0</v>
      </c>
      <c r="V364" s="198">
        <v>0</v>
      </c>
      <c r="W364" s="178">
        <f t="shared" si="58"/>
        <v>980</v>
      </c>
      <c r="X364" s="178"/>
      <c r="Y364" s="49" t="s">
        <v>15</v>
      </c>
    </row>
    <row r="365" spans="1:25" ht="15" customHeight="1">
      <c r="A365" s="18"/>
      <c r="B365" s="49" t="s">
        <v>16</v>
      </c>
      <c r="C365" s="66">
        <v>12</v>
      </c>
      <c r="D365" s="66">
        <v>15</v>
      </c>
      <c r="E365" s="34"/>
      <c r="F365" s="67"/>
      <c r="G365" s="70">
        <v>2.7</v>
      </c>
      <c r="H365" s="70">
        <v>3.48</v>
      </c>
      <c r="I365" s="70">
        <v>1.92</v>
      </c>
      <c r="J365" s="71">
        <v>2.4</v>
      </c>
      <c r="K365" s="71">
        <v>0</v>
      </c>
      <c r="L365" s="71">
        <v>0</v>
      </c>
      <c r="M365" s="71">
        <v>32.53</v>
      </c>
      <c r="N365" s="71">
        <v>54.6</v>
      </c>
      <c r="O365" s="71"/>
      <c r="P365" s="178">
        <f>SUM(C365*Q365)</f>
        <v>600</v>
      </c>
      <c r="Q365" s="198">
        <v>50</v>
      </c>
      <c r="R365" s="178">
        <f>SUM(D365*S365)</f>
        <v>2175</v>
      </c>
      <c r="S365" s="199">
        <v>145</v>
      </c>
      <c r="T365" s="66">
        <v>15</v>
      </c>
      <c r="U365" s="178">
        <f>SUM(D365*V365)</f>
        <v>0</v>
      </c>
      <c r="V365" s="198">
        <v>0</v>
      </c>
      <c r="W365" s="178">
        <f t="shared" si="58"/>
        <v>2790</v>
      </c>
      <c r="X365" s="178"/>
      <c r="Y365" s="49" t="s">
        <v>16</v>
      </c>
    </row>
    <row r="366" spans="1:25" ht="30" customHeight="1">
      <c r="A366" s="18"/>
      <c r="B366" s="48" t="s">
        <v>23</v>
      </c>
      <c r="C366" s="66"/>
      <c r="D366" s="66"/>
      <c r="E366" s="72" t="s">
        <v>24</v>
      </c>
      <c r="F366" s="67" t="s">
        <v>220</v>
      </c>
      <c r="G366" s="68">
        <v>0.18</v>
      </c>
      <c r="H366" s="68">
        <v>0.18</v>
      </c>
      <c r="I366" s="68">
        <v>0</v>
      </c>
      <c r="J366" s="69">
        <v>0</v>
      </c>
      <c r="K366" s="69">
        <v>6.16</v>
      </c>
      <c r="L366" s="69">
        <v>7.16</v>
      </c>
      <c r="M366" s="69">
        <v>26.58</v>
      </c>
      <c r="N366" s="69">
        <v>30.58</v>
      </c>
      <c r="O366" s="69"/>
      <c r="P366" s="178"/>
      <c r="Q366" s="198">
        <v>50</v>
      </c>
      <c r="R366" s="178"/>
      <c r="S366" s="199">
        <v>145</v>
      </c>
      <c r="T366" s="66"/>
      <c r="U366" s="178"/>
      <c r="V366" s="198">
        <v>0</v>
      </c>
      <c r="W366" s="178"/>
      <c r="X366" s="178"/>
      <c r="Y366" s="48" t="s">
        <v>23</v>
      </c>
    </row>
    <row r="367" spans="1:25" ht="15" customHeight="1">
      <c r="A367" s="18"/>
      <c r="B367" s="49" t="s">
        <v>25</v>
      </c>
      <c r="C367" s="66">
        <v>0.60000000000000009</v>
      </c>
      <c r="D367" s="66">
        <v>0.7</v>
      </c>
      <c r="E367" s="75"/>
      <c r="F367" s="67"/>
      <c r="G367" s="70">
        <v>0</v>
      </c>
      <c r="H367" s="70">
        <v>0</v>
      </c>
      <c r="I367" s="70">
        <v>0</v>
      </c>
      <c r="J367" s="71">
        <v>0</v>
      </c>
      <c r="K367" s="71">
        <v>0</v>
      </c>
      <c r="L367" s="71">
        <v>0</v>
      </c>
      <c r="M367" s="71">
        <v>0</v>
      </c>
      <c r="N367" s="71">
        <v>0</v>
      </c>
      <c r="O367" s="71"/>
      <c r="P367" s="178">
        <f>SUM(C367*Q367)</f>
        <v>30.000000000000004</v>
      </c>
      <c r="Q367" s="198">
        <v>50</v>
      </c>
      <c r="R367" s="178">
        <f>SUM(D367*S367)</f>
        <v>101.5</v>
      </c>
      <c r="S367" s="199">
        <v>145</v>
      </c>
      <c r="T367" s="66">
        <v>0.7</v>
      </c>
      <c r="U367" s="178">
        <f>SUM(D367*V367)</f>
        <v>0</v>
      </c>
      <c r="V367" s="198">
        <v>0</v>
      </c>
      <c r="W367" s="178">
        <f t="shared" si="58"/>
        <v>132.19999999999999</v>
      </c>
      <c r="X367" s="178"/>
      <c r="Y367" s="49" t="s">
        <v>25</v>
      </c>
    </row>
    <row r="368" spans="1:25" ht="15" customHeight="1">
      <c r="A368" s="18"/>
      <c r="B368" s="49" t="s">
        <v>26</v>
      </c>
      <c r="C368" s="66">
        <v>6</v>
      </c>
      <c r="D368" s="66">
        <v>7</v>
      </c>
      <c r="E368" s="34"/>
      <c r="F368" s="67"/>
      <c r="G368" s="70">
        <v>0</v>
      </c>
      <c r="H368" s="70">
        <v>0</v>
      </c>
      <c r="I368" s="70">
        <v>0</v>
      </c>
      <c r="J368" s="71">
        <v>0</v>
      </c>
      <c r="K368" s="71">
        <v>6</v>
      </c>
      <c r="L368" s="71">
        <v>7</v>
      </c>
      <c r="M368" s="71">
        <v>24</v>
      </c>
      <c r="N368" s="71">
        <v>28</v>
      </c>
      <c r="O368" s="71"/>
      <c r="P368" s="178">
        <f>SUM(C368*Q368)</f>
        <v>300</v>
      </c>
      <c r="Q368" s="198">
        <v>50</v>
      </c>
      <c r="R368" s="178">
        <f>SUM(D368*S368)</f>
        <v>1015</v>
      </c>
      <c r="S368" s="199">
        <v>145</v>
      </c>
      <c r="T368" s="66">
        <v>7</v>
      </c>
      <c r="U368" s="178">
        <f>SUM(D368*V368)</f>
        <v>0</v>
      </c>
      <c r="V368" s="198">
        <v>0</v>
      </c>
      <c r="W368" s="178">
        <f t="shared" si="58"/>
        <v>1322</v>
      </c>
      <c r="X368" s="178"/>
      <c r="Y368" s="49" t="s">
        <v>26</v>
      </c>
    </row>
    <row r="369" spans="1:25" ht="15" customHeight="1">
      <c r="A369" s="18"/>
      <c r="B369" s="49" t="s">
        <v>27</v>
      </c>
      <c r="C369" s="66">
        <v>6</v>
      </c>
      <c r="D369" s="73" t="s">
        <v>48</v>
      </c>
      <c r="E369" s="34"/>
      <c r="F369" s="67"/>
      <c r="G369" s="70">
        <v>0.18</v>
      </c>
      <c r="H369" s="70">
        <v>0.18</v>
      </c>
      <c r="I369" s="71">
        <v>0</v>
      </c>
      <c r="J369" s="71">
        <v>0</v>
      </c>
      <c r="K369" s="71">
        <v>0.16</v>
      </c>
      <c r="L369" s="71">
        <v>0.16</v>
      </c>
      <c r="M369" s="71">
        <v>2.58</v>
      </c>
      <c r="N369" s="71">
        <v>2.58</v>
      </c>
      <c r="O369" s="71"/>
      <c r="P369" s="178">
        <f>SUM(C369*Q369)</f>
        <v>300</v>
      </c>
      <c r="Q369" s="198">
        <v>50</v>
      </c>
      <c r="R369" s="178">
        <f>SUM(D369*S369)</f>
        <v>870</v>
      </c>
      <c r="S369" s="199">
        <v>145</v>
      </c>
      <c r="T369" s="73" t="s">
        <v>48</v>
      </c>
      <c r="U369" s="178">
        <f>SUM(D369*V369)</f>
        <v>0</v>
      </c>
      <c r="V369" s="198">
        <v>0</v>
      </c>
      <c r="W369" s="178">
        <f t="shared" si="58"/>
        <v>1176</v>
      </c>
      <c r="X369" s="178"/>
      <c r="Y369" s="49" t="s">
        <v>27</v>
      </c>
    </row>
    <row r="370" spans="1:25" ht="15" customHeight="1">
      <c r="A370" s="18"/>
      <c r="B370" s="49" t="s">
        <v>28</v>
      </c>
      <c r="C370" s="66">
        <v>180</v>
      </c>
      <c r="D370" s="73" t="s">
        <v>236</v>
      </c>
      <c r="E370" s="34"/>
      <c r="F370" s="67"/>
      <c r="G370" s="70">
        <v>0</v>
      </c>
      <c r="H370" s="70">
        <v>0</v>
      </c>
      <c r="I370" s="70">
        <v>0</v>
      </c>
      <c r="J370" s="71">
        <v>0</v>
      </c>
      <c r="K370" s="71">
        <v>0</v>
      </c>
      <c r="L370" s="71">
        <v>0</v>
      </c>
      <c r="M370" s="71">
        <v>0</v>
      </c>
      <c r="N370" s="71">
        <v>0</v>
      </c>
      <c r="O370" s="71"/>
      <c r="P370" s="178"/>
      <c r="Q370" s="198">
        <v>50</v>
      </c>
      <c r="R370" s="178"/>
      <c r="S370" s="199">
        <v>145</v>
      </c>
      <c r="T370" s="73"/>
      <c r="U370" s="178"/>
      <c r="V370" s="198">
        <v>0</v>
      </c>
      <c r="W370" s="178"/>
      <c r="X370" s="178"/>
      <c r="Y370" s="49" t="s">
        <v>28</v>
      </c>
    </row>
    <row r="371" spans="1:25" ht="15" customHeight="1">
      <c r="A371" s="24" t="s">
        <v>29</v>
      </c>
      <c r="B371" s="57"/>
      <c r="C371" s="106"/>
      <c r="D371" s="106"/>
      <c r="E371" s="29"/>
      <c r="F371" s="67"/>
      <c r="G371" s="70"/>
      <c r="H371" s="70"/>
      <c r="I371" s="70"/>
      <c r="J371" s="71"/>
      <c r="K371" s="71"/>
      <c r="L371" s="71"/>
      <c r="M371" s="71"/>
      <c r="N371" s="71"/>
      <c r="O371" s="71"/>
      <c r="P371" s="178"/>
      <c r="Q371" s="198">
        <v>50</v>
      </c>
      <c r="R371" s="178"/>
      <c r="S371" s="199">
        <v>145</v>
      </c>
      <c r="T371" s="106"/>
      <c r="U371" s="178"/>
      <c r="V371" s="198">
        <v>0</v>
      </c>
      <c r="W371" s="178"/>
      <c r="X371" s="178"/>
      <c r="Y371" s="57"/>
    </row>
    <row r="372" spans="1:25" ht="15" customHeight="1">
      <c r="A372" s="30"/>
      <c r="B372" s="48" t="s">
        <v>21</v>
      </c>
      <c r="C372" s="66">
        <v>95</v>
      </c>
      <c r="D372" s="66">
        <v>100</v>
      </c>
      <c r="E372" s="72" t="s">
        <v>75</v>
      </c>
      <c r="F372" s="67" t="s">
        <v>224</v>
      </c>
      <c r="G372" s="68">
        <v>0.38</v>
      </c>
      <c r="H372" s="68">
        <v>0.4</v>
      </c>
      <c r="I372" s="68">
        <v>0.38</v>
      </c>
      <c r="J372" s="68">
        <v>0.4</v>
      </c>
      <c r="K372" s="69">
        <v>9.31</v>
      </c>
      <c r="L372" s="68">
        <v>9.8000000000000007</v>
      </c>
      <c r="M372" s="69">
        <v>44.7</v>
      </c>
      <c r="N372" s="68">
        <v>47</v>
      </c>
      <c r="O372" s="68"/>
      <c r="P372" s="178">
        <f>SUM(C372*Q372)</f>
        <v>4750</v>
      </c>
      <c r="Q372" s="198">
        <v>50</v>
      </c>
      <c r="R372" s="178">
        <f>SUM(D372*S372)</f>
        <v>14500</v>
      </c>
      <c r="S372" s="199">
        <v>145</v>
      </c>
      <c r="T372" s="66">
        <v>100</v>
      </c>
      <c r="U372" s="178">
        <f>SUM(D372*V372)</f>
        <v>0</v>
      </c>
      <c r="V372" s="198">
        <v>0</v>
      </c>
      <c r="W372" s="178">
        <f t="shared" si="58"/>
        <v>19350</v>
      </c>
      <c r="X372" s="178"/>
      <c r="Y372" s="48" t="s">
        <v>21</v>
      </c>
    </row>
    <row r="373" spans="1:25" ht="15" customHeight="1">
      <c r="A373" s="11" t="s">
        <v>32</v>
      </c>
      <c r="B373" s="53"/>
      <c r="C373" s="110"/>
      <c r="D373" s="110"/>
      <c r="E373" s="81"/>
      <c r="F373" s="82"/>
      <c r="G373" s="83">
        <f t="shared" ref="G373:N373" si="64">G351+G361+G362+G366+G372</f>
        <v>8.1</v>
      </c>
      <c r="H373" s="83">
        <f t="shared" si="64"/>
        <v>10.430000000000001</v>
      </c>
      <c r="I373" s="83">
        <f t="shared" si="64"/>
        <v>11.090000000000002</v>
      </c>
      <c r="J373" s="83">
        <f t="shared" si="64"/>
        <v>15.06</v>
      </c>
      <c r="K373" s="83">
        <f t="shared" si="64"/>
        <v>43.480000000000004</v>
      </c>
      <c r="L373" s="83">
        <f t="shared" si="64"/>
        <v>53.05</v>
      </c>
      <c r="M373" s="83">
        <f t="shared" si="64"/>
        <v>304.8</v>
      </c>
      <c r="N373" s="83">
        <f t="shared" si="64"/>
        <v>410.53</v>
      </c>
      <c r="O373" s="83"/>
      <c r="P373" s="188"/>
      <c r="Q373" s="198">
        <v>50</v>
      </c>
      <c r="R373" s="188"/>
      <c r="S373" s="199">
        <v>145</v>
      </c>
      <c r="T373" s="190"/>
      <c r="U373" s="188"/>
      <c r="V373" s="198">
        <v>0</v>
      </c>
      <c r="W373" s="188"/>
      <c r="X373" s="188"/>
      <c r="Y373" s="53"/>
    </row>
    <row r="374" spans="1:25" ht="15" customHeight="1">
      <c r="A374" s="25" t="s">
        <v>33</v>
      </c>
      <c r="B374" s="53"/>
      <c r="C374" s="80"/>
      <c r="D374" s="80"/>
      <c r="E374" s="81"/>
      <c r="F374" s="84"/>
      <c r="G374" s="116"/>
      <c r="H374" s="116"/>
      <c r="I374" s="116"/>
      <c r="J374" s="86"/>
      <c r="K374" s="86"/>
      <c r="L374" s="86"/>
      <c r="M374" s="86"/>
      <c r="N374" s="86"/>
      <c r="O374" s="86"/>
      <c r="P374" s="188"/>
      <c r="Q374" s="198">
        <v>50</v>
      </c>
      <c r="R374" s="188"/>
      <c r="S374" s="199">
        <v>145</v>
      </c>
      <c r="T374" s="190"/>
      <c r="U374" s="188"/>
      <c r="V374" s="198">
        <v>0</v>
      </c>
      <c r="W374" s="188"/>
      <c r="X374" s="188"/>
      <c r="Y374" s="12" t="s">
        <v>33</v>
      </c>
    </row>
    <row r="375" spans="1:25" ht="30" customHeight="1">
      <c r="A375" s="26"/>
      <c r="B375" s="48" t="s">
        <v>155</v>
      </c>
      <c r="C375" s="66"/>
      <c r="D375" s="66"/>
      <c r="E375" s="34" t="s">
        <v>35</v>
      </c>
      <c r="F375" s="87" t="s">
        <v>220</v>
      </c>
      <c r="G375" s="68">
        <v>3.55</v>
      </c>
      <c r="H375" s="68">
        <v>4.47</v>
      </c>
      <c r="I375" s="68">
        <v>6.02</v>
      </c>
      <c r="J375" s="69">
        <v>7.48</v>
      </c>
      <c r="K375" s="69">
        <v>8.67</v>
      </c>
      <c r="L375" s="69">
        <v>8.35</v>
      </c>
      <c r="M375" s="69">
        <v>105.65</v>
      </c>
      <c r="N375" s="69">
        <v>131.12</v>
      </c>
      <c r="O375" s="69"/>
      <c r="P375" s="178"/>
      <c r="Q375" s="198">
        <v>50</v>
      </c>
      <c r="R375" s="178"/>
      <c r="S375" s="199">
        <v>145</v>
      </c>
      <c r="T375" s="66"/>
      <c r="U375" s="178"/>
      <c r="V375" s="198">
        <v>0</v>
      </c>
      <c r="W375" s="178"/>
      <c r="X375" s="178"/>
      <c r="Y375" s="48" t="s">
        <v>155</v>
      </c>
    </row>
    <row r="376" spans="1:25" ht="15" customHeight="1">
      <c r="A376" s="26"/>
      <c r="B376" s="59" t="s">
        <v>36</v>
      </c>
      <c r="C376" s="66">
        <v>19</v>
      </c>
      <c r="D376" s="125">
        <v>19</v>
      </c>
      <c r="E376" s="34"/>
      <c r="F376" s="142"/>
      <c r="G376" s="70">
        <v>1.88</v>
      </c>
      <c r="H376" s="70">
        <v>1.87</v>
      </c>
      <c r="I376" s="70">
        <v>1.94</v>
      </c>
      <c r="J376" s="70">
        <v>1.85</v>
      </c>
      <c r="K376" s="71">
        <v>0</v>
      </c>
      <c r="L376" s="71">
        <v>0</v>
      </c>
      <c r="M376" s="71">
        <v>19.03</v>
      </c>
      <c r="N376" s="71">
        <v>16.96</v>
      </c>
      <c r="O376" s="71"/>
      <c r="P376" s="178">
        <f t="shared" ref="P376:P388" si="65">SUM(C376*Q376)</f>
        <v>950</v>
      </c>
      <c r="Q376" s="198">
        <v>50</v>
      </c>
      <c r="R376" s="178">
        <f t="shared" ref="R376:R388" si="66">SUM(D376*S376)</f>
        <v>2755</v>
      </c>
      <c r="S376" s="199">
        <v>145</v>
      </c>
      <c r="T376" s="125">
        <v>19</v>
      </c>
      <c r="U376" s="178">
        <f t="shared" ref="U376:U388" si="67">SUM(D376*V376)</f>
        <v>0</v>
      </c>
      <c r="V376" s="198">
        <v>0</v>
      </c>
      <c r="W376" s="178">
        <f t="shared" si="58"/>
        <v>3724</v>
      </c>
      <c r="X376" s="178"/>
      <c r="Y376" s="59" t="s">
        <v>36</v>
      </c>
    </row>
    <row r="377" spans="1:25" ht="15" customHeight="1">
      <c r="A377" s="27"/>
      <c r="B377" s="49" t="s">
        <v>37</v>
      </c>
      <c r="C377" s="14">
        <v>58</v>
      </c>
      <c r="D377" s="14">
        <v>68</v>
      </c>
      <c r="E377" s="92"/>
      <c r="F377" s="143"/>
      <c r="G377" s="70">
        <v>0.38</v>
      </c>
      <c r="H377" s="70">
        <v>0.57999999999999996</v>
      </c>
      <c r="I377" s="70">
        <v>0.1</v>
      </c>
      <c r="J377" s="70">
        <v>0.14000000000000001</v>
      </c>
      <c r="K377" s="71">
        <v>5.14</v>
      </c>
      <c r="L377" s="71">
        <v>3.04</v>
      </c>
      <c r="M377" s="71">
        <v>23.08</v>
      </c>
      <c r="N377" s="71">
        <v>26.97</v>
      </c>
      <c r="O377" s="71"/>
      <c r="P377" s="178">
        <f t="shared" si="65"/>
        <v>2900</v>
      </c>
      <c r="Q377" s="198">
        <v>50</v>
      </c>
      <c r="R377" s="178">
        <f t="shared" si="66"/>
        <v>9860</v>
      </c>
      <c r="S377" s="199">
        <v>145</v>
      </c>
      <c r="T377" s="14">
        <v>68</v>
      </c>
      <c r="U377" s="178">
        <f t="shared" si="67"/>
        <v>0</v>
      </c>
      <c r="V377" s="198">
        <v>0</v>
      </c>
      <c r="W377" s="178">
        <f t="shared" si="58"/>
        <v>12828</v>
      </c>
      <c r="X377" s="178"/>
      <c r="Y377" s="49" t="s">
        <v>37</v>
      </c>
    </row>
    <row r="378" spans="1:25" ht="15" customHeight="1">
      <c r="A378" s="9"/>
      <c r="B378" s="49" t="s">
        <v>156</v>
      </c>
      <c r="C378" s="66">
        <v>23</v>
      </c>
      <c r="D378" s="66">
        <v>28</v>
      </c>
      <c r="E378" s="131"/>
      <c r="F378" s="67"/>
      <c r="G378" s="70">
        <v>0.19</v>
      </c>
      <c r="H378" s="70">
        <v>0.85</v>
      </c>
      <c r="I378" s="70">
        <v>0.02</v>
      </c>
      <c r="J378" s="70">
        <v>0.02</v>
      </c>
      <c r="K378" s="71">
        <v>0.23</v>
      </c>
      <c r="L378" s="71">
        <v>1.23</v>
      </c>
      <c r="M378" s="71">
        <v>5.38</v>
      </c>
      <c r="N378" s="71">
        <v>13.22</v>
      </c>
      <c r="O378" s="71"/>
      <c r="P378" s="178">
        <f t="shared" si="65"/>
        <v>1150</v>
      </c>
      <c r="Q378" s="198">
        <v>50</v>
      </c>
      <c r="R378" s="178">
        <f t="shared" si="66"/>
        <v>4060</v>
      </c>
      <c r="S378" s="199">
        <v>145</v>
      </c>
      <c r="T378" s="66">
        <v>30</v>
      </c>
      <c r="U378" s="178">
        <f t="shared" si="67"/>
        <v>0</v>
      </c>
      <c r="V378" s="198">
        <v>0</v>
      </c>
      <c r="W378" s="178">
        <f t="shared" si="58"/>
        <v>5240</v>
      </c>
      <c r="X378" s="178"/>
      <c r="Y378" s="49" t="s">
        <v>156</v>
      </c>
    </row>
    <row r="379" spans="1:25" ht="15" customHeight="1">
      <c r="A379" s="9"/>
      <c r="B379" s="49" t="s">
        <v>38</v>
      </c>
      <c r="C379" s="66">
        <v>21</v>
      </c>
      <c r="D379" s="66">
        <v>23</v>
      </c>
      <c r="E379" s="131"/>
      <c r="F379" s="67"/>
      <c r="G379" s="70">
        <v>0.03</v>
      </c>
      <c r="H379" s="70">
        <v>0.03</v>
      </c>
      <c r="I379" s="70">
        <v>0.01</v>
      </c>
      <c r="J379" s="70">
        <v>0.01</v>
      </c>
      <c r="K379" s="71">
        <v>0.18</v>
      </c>
      <c r="L379" s="71">
        <v>0.23</v>
      </c>
      <c r="M379" s="71">
        <v>4.63</v>
      </c>
      <c r="N379" s="71">
        <v>6.65</v>
      </c>
      <c r="O379" s="71"/>
      <c r="P379" s="178">
        <f t="shared" si="65"/>
        <v>1050</v>
      </c>
      <c r="Q379" s="198">
        <v>50</v>
      </c>
      <c r="R379" s="178">
        <f t="shared" si="66"/>
        <v>3335</v>
      </c>
      <c r="S379" s="199">
        <v>145</v>
      </c>
      <c r="T379" s="66">
        <v>25</v>
      </c>
      <c r="U379" s="178">
        <f t="shared" si="67"/>
        <v>0</v>
      </c>
      <c r="V379" s="198">
        <v>0</v>
      </c>
      <c r="W379" s="178">
        <f t="shared" si="58"/>
        <v>4410</v>
      </c>
      <c r="X379" s="178"/>
      <c r="Y379" s="49" t="s">
        <v>38</v>
      </c>
    </row>
    <row r="380" spans="1:25" ht="15" customHeight="1">
      <c r="A380" s="9"/>
      <c r="B380" s="49" t="s">
        <v>39</v>
      </c>
      <c r="C380" s="66">
        <v>10</v>
      </c>
      <c r="D380" s="66">
        <v>12</v>
      </c>
      <c r="E380" s="88"/>
      <c r="F380" s="67"/>
      <c r="G380" s="70">
        <v>0.06</v>
      </c>
      <c r="H380" s="70">
        <v>0.09</v>
      </c>
      <c r="I380" s="70">
        <v>0</v>
      </c>
      <c r="J380" s="71">
        <v>0</v>
      </c>
      <c r="K380" s="71">
        <v>0.38</v>
      </c>
      <c r="L380" s="71">
        <v>0.5</v>
      </c>
      <c r="M380" s="71">
        <v>1.79</v>
      </c>
      <c r="N380" s="71">
        <v>2.84</v>
      </c>
      <c r="O380" s="71"/>
      <c r="P380" s="178">
        <f t="shared" si="65"/>
        <v>500</v>
      </c>
      <c r="Q380" s="198">
        <v>50</v>
      </c>
      <c r="R380" s="178">
        <f t="shared" si="66"/>
        <v>1740</v>
      </c>
      <c r="S380" s="199">
        <v>145</v>
      </c>
      <c r="T380" s="66">
        <v>12</v>
      </c>
      <c r="U380" s="178">
        <f t="shared" si="67"/>
        <v>0</v>
      </c>
      <c r="V380" s="198">
        <v>0</v>
      </c>
      <c r="W380" s="178">
        <f t="shared" si="58"/>
        <v>2252</v>
      </c>
      <c r="X380" s="178"/>
      <c r="Y380" s="49" t="s">
        <v>39</v>
      </c>
    </row>
    <row r="381" spans="1:25" ht="15" customHeight="1">
      <c r="A381" s="9"/>
      <c r="B381" s="49" t="s">
        <v>41</v>
      </c>
      <c r="C381" s="73" t="s">
        <v>40</v>
      </c>
      <c r="D381" s="73" t="s">
        <v>104</v>
      </c>
      <c r="E381" s="131"/>
      <c r="F381" s="67"/>
      <c r="G381" s="70">
        <v>0.1</v>
      </c>
      <c r="H381" s="70">
        <v>7.0000000000000007E-2</v>
      </c>
      <c r="I381" s="70">
        <v>0</v>
      </c>
      <c r="J381" s="71">
        <v>0.01</v>
      </c>
      <c r="K381" s="71">
        <v>0.59</v>
      </c>
      <c r="L381" s="71">
        <v>0.45</v>
      </c>
      <c r="M381" s="71">
        <v>2.67</v>
      </c>
      <c r="N381" s="71">
        <v>2.2599999999999998</v>
      </c>
      <c r="O381" s="71"/>
      <c r="P381" s="178">
        <f t="shared" si="65"/>
        <v>500</v>
      </c>
      <c r="Q381" s="198">
        <v>50</v>
      </c>
      <c r="R381" s="178">
        <f t="shared" si="66"/>
        <v>1740</v>
      </c>
      <c r="S381" s="199">
        <v>145</v>
      </c>
      <c r="T381" s="73" t="s">
        <v>104</v>
      </c>
      <c r="U381" s="178">
        <f t="shared" si="67"/>
        <v>0</v>
      </c>
      <c r="V381" s="198">
        <v>0</v>
      </c>
      <c r="W381" s="178">
        <f t="shared" si="58"/>
        <v>2252</v>
      </c>
      <c r="X381" s="178"/>
      <c r="Y381" s="49" t="s">
        <v>41</v>
      </c>
    </row>
    <row r="382" spans="1:25" ht="15" customHeight="1">
      <c r="A382" s="9"/>
      <c r="B382" s="49" t="s">
        <v>98</v>
      </c>
      <c r="C382" s="66">
        <v>6</v>
      </c>
      <c r="D382" s="73" t="s">
        <v>237</v>
      </c>
      <c r="E382" s="34"/>
      <c r="F382" s="67"/>
      <c r="G382" s="70">
        <v>0.05</v>
      </c>
      <c r="H382" s="70">
        <v>0.06</v>
      </c>
      <c r="I382" s="70">
        <v>0</v>
      </c>
      <c r="J382" s="71">
        <v>0</v>
      </c>
      <c r="K382" s="71">
        <v>0.22</v>
      </c>
      <c r="L382" s="71">
        <v>0.24</v>
      </c>
      <c r="M382" s="71">
        <v>1.17</v>
      </c>
      <c r="N382" s="71">
        <v>1.3</v>
      </c>
      <c r="O382" s="71"/>
      <c r="P382" s="178">
        <f t="shared" si="65"/>
        <v>300</v>
      </c>
      <c r="Q382" s="198">
        <v>50</v>
      </c>
      <c r="R382" s="178">
        <f t="shared" si="66"/>
        <v>1015</v>
      </c>
      <c r="S382" s="199">
        <v>145</v>
      </c>
      <c r="T382" s="73" t="s">
        <v>237</v>
      </c>
      <c r="U382" s="178">
        <f t="shared" si="67"/>
        <v>0</v>
      </c>
      <c r="V382" s="198">
        <v>0</v>
      </c>
      <c r="W382" s="178">
        <f t="shared" si="58"/>
        <v>1322</v>
      </c>
      <c r="X382" s="178"/>
      <c r="Y382" s="49" t="s">
        <v>98</v>
      </c>
    </row>
    <row r="383" spans="1:25" ht="15" customHeight="1">
      <c r="A383" s="9"/>
      <c r="B383" s="49" t="s">
        <v>147</v>
      </c>
      <c r="C383" s="66">
        <v>12</v>
      </c>
      <c r="D383" s="66">
        <v>15</v>
      </c>
      <c r="E383" s="34"/>
      <c r="F383" s="67"/>
      <c r="G383" s="70">
        <v>0.5</v>
      </c>
      <c r="H383" s="70">
        <v>0.52</v>
      </c>
      <c r="I383" s="70">
        <v>0</v>
      </c>
      <c r="J383" s="70">
        <v>0</v>
      </c>
      <c r="K383" s="71">
        <v>0.97</v>
      </c>
      <c r="L383" s="71">
        <v>1.29</v>
      </c>
      <c r="M383" s="71">
        <v>7.28</v>
      </c>
      <c r="N383" s="71">
        <v>10.08</v>
      </c>
      <c r="O383" s="71"/>
      <c r="P383" s="178">
        <f t="shared" si="65"/>
        <v>600</v>
      </c>
      <c r="Q383" s="198">
        <v>50</v>
      </c>
      <c r="R383" s="178">
        <f t="shared" si="66"/>
        <v>2175</v>
      </c>
      <c r="S383" s="199">
        <v>145</v>
      </c>
      <c r="T383" s="66">
        <v>15</v>
      </c>
      <c r="U383" s="178">
        <f t="shared" si="67"/>
        <v>0</v>
      </c>
      <c r="V383" s="198">
        <v>0</v>
      </c>
      <c r="W383" s="178">
        <f t="shared" si="58"/>
        <v>2790</v>
      </c>
      <c r="X383" s="178"/>
      <c r="Y383" s="49" t="s">
        <v>147</v>
      </c>
    </row>
    <row r="384" spans="1:25" ht="15" customHeight="1">
      <c r="A384" s="9"/>
      <c r="B384" s="49" t="s">
        <v>42</v>
      </c>
      <c r="C384" s="66">
        <v>5</v>
      </c>
      <c r="D384" s="66">
        <v>6</v>
      </c>
      <c r="E384" s="34"/>
      <c r="F384" s="67"/>
      <c r="G384" s="70">
        <v>0.17</v>
      </c>
      <c r="H384" s="70">
        <v>0.18</v>
      </c>
      <c r="I384" s="70">
        <v>0</v>
      </c>
      <c r="J384" s="70">
        <v>0</v>
      </c>
      <c r="K384" s="71">
        <v>0.57999999999999996</v>
      </c>
      <c r="L384" s="71">
        <v>0.67</v>
      </c>
      <c r="M384" s="71">
        <v>3.15</v>
      </c>
      <c r="N384" s="71">
        <v>4.0999999999999996</v>
      </c>
      <c r="O384" s="71"/>
      <c r="P384" s="178">
        <f t="shared" si="65"/>
        <v>250</v>
      </c>
      <c r="Q384" s="198">
        <v>50</v>
      </c>
      <c r="R384" s="178">
        <f t="shared" si="66"/>
        <v>870</v>
      </c>
      <c r="S384" s="199">
        <v>145</v>
      </c>
      <c r="T384" s="66">
        <v>6</v>
      </c>
      <c r="U384" s="178">
        <f t="shared" si="67"/>
        <v>0</v>
      </c>
      <c r="V384" s="198">
        <v>0</v>
      </c>
      <c r="W384" s="178">
        <f t="shared" si="58"/>
        <v>1126</v>
      </c>
      <c r="X384" s="178"/>
      <c r="Y384" s="49" t="s">
        <v>42</v>
      </c>
    </row>
    <row r="385" spans="1:25" ht="15" customHeight="1">
      <c r="A385" s="9"/>
      <c r="B385" s="49" t="s">
        <v>100</v>
      </c>
      <c r="C385" s="66">
        <v>1</v>
      </c>
      <c r="D385" s="66">
        <v>1</v>
      </c>
      <c r="E385" s="34"/>
      <c r="F385" s="67"/>
      <c r="G385" s="70">
        <v>0.05</v>
      </c>
      <c r="H385" s="70">
        <v>0.05</v>
      </c>
      <c r="I385" s="70">
        <v>0</v>
      </c>
      <c r="J385" s="70">
        <v>0</v>
      </c>
      <c r="K385" s="71">
        <v>0.26</v>
      </c>
      <c r="L385" s="71">
        <v>0.26</v>
      </c>
      <c r="M385" s="71">
        <v>1.19</v>
      </c>
      <c r="N385" s="71">
        <v>1.19</v>
      </c>
      <c r="O385" s="71"/>
      <c r="P385" s="178">
        <f t="shared" si="65"/>
        <v>50</v>
      </c>
      <c r="Q385" s="198">
        <v>50</v>
      </c>
      <c r="R385" s="178">
        <f t="shared" si="66"/>
        <v>145</v>
      </c>
      <c r="S385" s="199">
        <v>145</v>
      </c>
      <c r="T385" s="66">
        <v>1</v>
      </c>
      <c r="U385" s="178">
        <f t="shared" si="67"/>
        <v>0</v>
      </c>
      <c r="V385" s="198">
        <v>0</v>
      </c>
      <c r="W385" s="178">
        <f t="shared" si="58"/>
        <v>196</v>
      </c>
      <c r="X385" s="178"/>
      <c r="Y385" s="49" t="s">
        <v>100</v>
      </c>
    </row>
    <row r="386" spans="1:25" ht="15" customHeight="1">
      <c r="A386" s="9"/>
      <c r="B386" s="49" t="s">
        <v>44</v>
      </c>
      <c r="C386" s="66">
        <v>6</v>
      </c>
      <c r="D386" s="66">
        <v>8</v>
      </c>
      <c r="E386" s="75"/>
      <c r="F386" s="67"/>
      <c r="G386" s="70">
        <v>0.13</v>
      </c>
      <c r="H386" s="70">
        <v>0.16</v>
      </c>
      <c r="I386" s="70">
        <v>0.3</v>
      </c>
      <c r="J386" s="70">
        <v>0.97</v>
      </c>
      <c r="K386" s="71">
        <v>0.11</v>
      </c>
      <c r="L386" s="71">
        <v>0.42</v>
      </c>
      <c r="M386" s="71">
        <v>3.32</v>
      </c>
      <c r="N386" s="71">
        <v>5.15</v>
      </c>
      <c r="O386" s="71"/>
      <c r="P386" s="178">
        <f t="shared" si="65"/>
        <v>300</v>
      </c>
      <c r="Q386" s="198">
        <v>50</v>
      </c>
      <c r="R386" s="178">
        <f t="shared" si="66"/>
        <v>1160</v>
      </c>
      <c r="S386" s="199">
        <v>145</v>
      </c>
      <c r="T386" s="66">
        <v>8</v>
      </c>
      <c r="U386" s="178">
        <f t="shared" si="67"/>
        <v>0</v>
      </c>
      <c r="V386" s="198">
        <v>0</v>
      </c>
      <c r="W386" s="178">
        <f t="shared" si="58"/>
        <v>1468</v>
      </c>
      <c r="X386" s="178"/>
      <c r="Y386" s="49" t="s">
        <v>44</v>
      </c>
    </row>
    <row r="387" spans="1:25" ht="15" customHeight="1">
      <c r="A387" s="9"/>
      <c r="B387" s="49" t="s">
        <v>15</v>
      </c>
      <c r="C387" s="66">
        <v>2</v>
      </c>
      <c r="D387" s="66">
        <v>2</v>
      </c>
      <c r="E387" s="34"/>
      <c r="F387" s="67"/>
      <c r="G387" s="70">
        <v>0.01</v>
      </c>
      <c r="H387" s="70">
        <v>0.01</v>
      </c>
      <c r="I387" s="70">
        <v>1.65</v>
      </c>
      <c r="J387" s="70">
        <v>2.48</v>
      </c>
      <c r="K387" s="71">
        <v>0.01</v>
      </c>
      <c r="L387" s="71">
        <v>0.02</v>
      </c>
      <c r="M387" s="71">
        <v>14.96</v>
      </c>
      <c r="N387" s="79">
        <v>22.4</v>
      </c>
      <c r="O387" s="79"/>
      <c r="P387" s="178">
        <f t="shared" si="65"/>
        <v>100</v>
      </c>
      <c r="Q387" s="198">
        <v>50</v>
      </c>
      <c r="R387" s="178">
        <f t="shared" si="66"/>
        <v>290</v>
      </c>
      <c r="S387" s="199">
        <v>145</v>
      </c>
      <c r="T387" s="66">
        <v>2</v>
      </c>
      <c r="U387" s="178">
        <f t="shared" si="67"/>
        <v>0</v>
      </c>
      <c r="V387" s="198">
        <v>0</v>
      </c>
      <c r="W387" s="178">
        <f t="shared" si="58"/>
        <v>392</v>
      </c>
      <c r="X387" s="178"/>
      <c r="Y387" s="49" t="s">
        <v>15</v>
      </c>
    </row>
    <row r="388" spans="1:25" ht="15" customHeight="1">
      <c r="A388" s="9"/>
      <c r="B388" s="49" t="s">
        <v>43</v>
      </c>
      <c r="C388" s="66">
        <v>2</v>
      </c>
      <c r="D388" s="66">
        <v>2</v>
      </c>
      <c r="E388" s="34"/>
      <c r="F388" s="67"/>
      <c r="G388" s="70">
        <v>0</v>
      </c>
      <c r="H388" s="70">
        <v>0</v>
      </c>
      <c r="I388" s="70">
        <v>2</v>
      </c>
      <c r="J388" s="70">
        <v>2</v>
      </c>
      <c r="K388" s="71">
        <v>0</v>
      </c>
      <c r="L388" s="71">
        <v>0</v>
      </c>
      <c r="M388" s="71">
        <v>18</v>
      </c>
      <c r="N388" s="71">
        <v>18</v>
      </c>
      <c r="O388" s="71"/>
      <c r="P388" s="178">
        <f t="shared" si="65"/>
        <v>100</v>
      </c>
      <c r="Q388" s="198">
        <v>50</v>
      </c>
      <c r="R388" s="178">
        <f t="shared" si="66"/>
        <v>290</v>
      </c>
      <c r="S388" s="199">
        <v>145</v>
      </c>
      <c r="T388" s="66">
        <v>2</v>
      </c>
      <c r="U388" s="178">
        <f t="shared" si="67"/>
        <v>0</v>
      </c>
      <c r="V388" s="198">
        <v>0</v>
      </c>
      <c r="W388" s="178">
        <f t="shared" si="58"/>
        <v>392</v>
      </c>
      <c r="X388" s="178"/>
      <c r="Y388" s="49" t="s">
        <v>43</v>
      </c>
    </row>
    <row r="389" spans="1:25" ht="15" customHeight="1">
      <c r="A389" s="9"/>
      <c r="B389" s="49" t="s">
        <v>77</v>
      </c>
      <c r="C389" s="66">
        <v>120</v>
      </c>
      <c r="D389" s="66">
        <v>160</v>
      </c>
      <c r="E389" s="34"/>
      <c r="F389" s="67"/>
      <c r="G389" s="70">
        <v>0</v>
      </c>
      <c r="H389" s="70">
        <v>0</v>
      </c>
      <c r="I389" s="70">
        <v>0</v>
      </c>
      <c r="J389" s="71">
        <v>0</v>
      </c>
      <c r="K389" s="71">
        <v>0</v>
      </c>
      <c r="L389" s="71">
        <v>0</v>
      </c>
      <c r="M389" s="71">
        <v>0</v>
      </c>
      <c r="N389" s="71">
        <v>0</v>
      </c>
      <c r="O389" s="71"/>
      <c r="P389" s="178"/>
      <c r="Q389" s="198">
        <v>50</v>
      </c>
      <c r="R389" s="178"/>
      <c r="S389" s="199">
        <v>145</v>
      </c>
      <c r="T389" s="66"/>
      <c r="U389" s="178"/>
      <c r="V389" s="198">
        <v>0</v>
      </c>
      <c r="W389" s="178"/>
      <c r="X389" s="178"/>
      <c r="Y389" s="49" t="s">
        <v>77</v>
      </c>
    </row>
    <row r="390" spans="1:25" ht="15" customHeight="1">
      <c r="A390" s="9"/>
      <c r="B390" s="48" t="s">
        <v>157</v>
      </c>
      <c r="C390" s="66"/>
      <c r="D390" s="66"/>
      <c r="E390" s="132" t="s">
        <v>47</v>
      </c>
      <c r="F390" s="124" t="s">
        <v>221</v>
      </c>
      <c r="G390" s="68">
        <v>10.029999999999999</v>
      </c>
      <c r="H390" s="68">
        <v>14.65</v>
      </c>
      <c r="I390" s="68">
        <v>5.36</v>
      </c>
      <c r="J390" s="69">
        <v>13.04</v>
      </c>
      <c r="K390" s="69">
        <v>4.08</v>
      </c>
      <c r="L390" s="69">
        <v>4.21</v>
      </c>
      <c r="M390" s="69">
        <v>139.4</v>
      </c>
      <c r="N390" s="69">
        <v>182.71</v>
      </c>
      <c r="O390" s="69"/>
      <c r="P390" s="178"/>
      <c r="Q390" s="198">
        <v>50</v>
      </c>
      <c r="R390" s="178"/>
      <c r="S390" s="199">
        <v>145</v>
      </c>
      <c r="T390" s="66"/>
      <c r="U390" s="178"/>
      <c r="V390" s="198">
        <v>0</v>
      </c>
      <c r="W390" s="178"/>
      <c r="X390" s="178"/>
      <c r="Y390" s="48" t="s">
        <v>157</v>
      </c>
    </row>
    <row r="391" spans="1:25" ht="15" customHeight="1">
      <c r="A391" s="10"/>
      <c r="B391" s="58" t="s">
        <v>158</v>
      </c>
      <c r="C391" s="66">
        <v>73</v>
      </c>
      <c r="D391" s="66">
        <v>85</v>
      </c>
      <c r="E391" s="72"/>
      <c r="F391" s="67"/>
      <c r="G391" s="70">
        <v>12.09</v>
      </c>
      <c r="H391" s="70">
        <v>14.23</v>
      </c>
      <c r="I391" s="70">
        <v>5.81</v>
      </c>
      <c r="J391" s="71">
        <v>8.15</v>
      </c>
      <c r="K391" s="71">
        <v>0</v>
      </c>
      <c r="L391" s="71">
        <v>0</v>
      </c>
      <c r="M391" s="71">
        <v>104.58</v>
      </c>
      <c r="N391" s="71">
        <v>148.49</v>
      </c>
      <c r="O391" s="71"/>
      <c r="P391" s="178">
        <f t="shared" ref="P391:P396" si="68">SUM(C391*Q391)</f>
        <v>3650</v>
      </c>
      <c r="Q391" s="198">
        <v>50</v>
      </c>
      <c r="R391" s="178">
        <f t="shared" ref="R391:R396" si="69">SUM(D391*S391)</f>
        <v>12325</v>
      </c>
      <c r="S391" s="199">
        <v>145</v>
      </c>
      <c r="T391" s="66">
        <v>71</v>
      </c>
      <c r="U391" s="178">
        <f t="shared" ref="U391:U396" si="70">SUM(D391*V391)</f>
        <v>0</v>
      </c>
      <c r="V391" s="198">
        <v>0</v>
      </c>
      <c r="W391" s="178">
        <f t="shared" si="58"/>
        <v>16046</v>
      </c>
      <c r="X391" s="178"/>
      <c r="Y391" s="58" t="s">
        <v>158</v>
      </c>
    </row>
    <row r="392" spans="1:25" ht="15" customHeight="1">
      <c r="A392" s="10"/>
      <c r="B392" s="49" t="s">
        <v>39</v>
      </c>
      <c r="C392" s="66">
        <v>12</v>
      </c>
      <c r="D392" s="66">
        <v>12</v>
      </c>
      <c r="E392" s="131"/>
      <c r="F392" s="67"/>
      <c r="G392" s="70">
        <v>0.08</v>
      </c>
      <c r="H392" s="70">
        <v>0.04</v>
      </c>
      <c r="I392" s="70">
        <v>0</v>
      </c>
      <c r="J392" s="70">
        <v>0</v>
      </c>
      <c r="K392" s="71">
        <v>0.47</v>
      </c>
      <c r="L392" s="71">
        <v>0.5</v>
      </c>
      <c r="M392" s="71">
        <v>2.15</v>
      </c>
      <c r="N392" s="71">
        <v>1.78</v>
      </c>
      <c r="O392" s="71"/>
      <c r="P392" s="178">
        <f t="shared" si="68"/>
        <v>600</v>
      </c>
      <c r="Q392" s="198">
        <v>50</v>
      </c>
      <c r="R392" s="178">
        <f t="shared" si="69"/>
        <v>1740</v>
      </c>
      <c r="S392" s="199">
        <v>145</v>
      </c>
      <c r="T392" s="66">
        <v>12</v>
      </c>
      <c r="U392" s="178">
        <f t="shared" si="70"/>
        <v>0</v>
      </c>
      <c r="V392" s="198">
        <v>0</v>
      </c>
      <c r="W392" s="178">
        <f t="shared" si="58"/>
        <v>2352</v>
      </c>
      <c r="X392" s="178"/>
      <c r="Y392" s="49" t="s">
        <v>39</v>
      </c>
    </row>
    <row r="393" spans="1:25" ht="15" customHeight="1">
      <c r="A393" s="10"/>
      <c r="B393" s="49" t="s">
        <v>41</v>
      </c>
      <c r="C393" s="73" t="s">
        <v>104</v>
      </c>
      <c r="D393" s="73" t="s">
        <v>104</v>
      </c>
      <c r="E393" s="131"/>
      <c r="F393" s="67"/>
      <c r="G393" s="70">
        <v>0.08</v>
      </c>
      <c r="H393" s="78">
        <v>0.06</v>
      </c>
      <c r="I393" s="70">
        <v>0</v>
      </c>
      <c r="J393" s="78">
        <v>0</v>
      </c>
      <c r="K393" s="71">
        <v>0.47</v>
      </c>
      <c r="L393" s="79">
        <v>0.55000000000000004</v>
      </c>
      <c r="M393" s="71">
        <v>2.15</v>
      </c>
      <c r="N393" s="79">
        <v>2</v>
      </c>
      <c r="O393" s="79"/>
      <c r="P393" s="178">
        <f t="shared" si="68"/>
        <v>600</v>
      </c>
      <c r="Q393" s="198">
        <v>50</v>
      </c>
      <c r="R393" s="178">
        <f t="shared" si="69"/>
        <v>1740</v>
      </c>
      <c r="S393" s="199">
        <v>145</v>
      </c>
      <c r="T393" s="73" t="s">
        <v>104</v>
      </c>
      <c r="U393" s="178">
        <f t="shared" si="70"/>
        <v>0</v>
      </c>
      <c r="V393" s="198">
        <v>0</v>
      </c>
      <c r="W393" s="178">
        <f t="shared" si="58"/>
        <v>2352</v>
      </c>
      <c r="X393" s="178"/>
      <c r="Y393" s="49" t="s">
        <v>41</v>
      </c>
    </row>
    <row r="394" spans="1:25" ht="15" customHeight="1">
      <c r="A394" s="10"/>
      <c r="B394" s="49" t="s">
        <v>42</v>
      </c>
      <c r="C394" s="73" t="s">
        <v>128</v>
      </c>
      <c r="D394" s="66">
        <v>4</v>
      </c>
      <c r="E394" s="34"/>
      <c r="F394" s="67"/>
      <c r="G394" s="70">
        <v>0.14000000000000001</v>
      </c>
      <c r="H394" s="78">
        <v>0.09</v>
      </c>
      <c r="I394" s="70">
        <v>0</v>
      </c>
      <c r="J394" s="78">
        <v>0</v>
      </c>
      <c r="K394" s="71">
        <v>0.47</v>
      </c>
      <c r="L394" s="79">
        <v>0.6</v>
      </c>
      <c r="M394" s="71">
        <v>2.52</v>
      </c>
      <c r="N394" s="79">
        <v>2.44</v>
      </c>
      <c r="O394" s="79"/>
      <c r="P394" s="178">
        <f t="shared" si="68"/>
        <v>200</v>
      </c>
      <c r="Q394" s="198">
        <v>50</v>
      </c>
      <c r="R394" s="178">
        <f t="shared" si="69"/>
        <v>580</v>
      </c>
      <c r="S394" s="199">
        <v>145</v>
      </c>
      <c r="T394" s="66">
        <v>4</v>
      </c>
      <c r="U394" s="178">
        <f t="shared" si="70"/>
        <v>0</v>
      </c>
      <c r="V394" s="198">
        <v>0</v>
      </c>
      <c r="W394" s="178">
        <f t="shared" ref="W394:W457" si="71">SUM(P394+R394+T394+U394)</f>
        <v>784</v>
      </c>
      <c r="X394" s="178"/>
      <c r="Y394" s="49" t="s">
        <v>42</v>
      </c>
    </row>
    <row r="395" spans="1:25" ht="15" customHeight="1">
      <c r="A395" s="10"/>
      <c r="B395" s="49" t="s">
        <v>43</v>
      </c>
      <c r="C395" s="73" t="s">
        <v>118</v>
      </c>
      <c r="D395" s="66">
        <v>2</v>
      </c>
      <c r="E395" s="34"/>
      <c r="F395" s="67"/>
      <c r="G395" s="70">
        <v>0</v>
      </c>
      <c r="H395" s="70">
        <v>0</v>
      </c>
      <c r="I395" s="70">
        <v>2</v>
      </c>
      <c r="J395" s="71">
        <v>2</v>
      </c>
      <c r="K395" s="71">
        <v>0</v>
      </c>
      <c r="L395" s="71">
        <v>0</v>
      </c>
      <c r="M395" s="71">
        <v>18</v>
      </c>
      <c r="N395" s="71">
        <v>18</v>
      </c>
      <c r="O395" s="71"/>
      <c r="P395" s="178">
        <f t="shared" si="68"/>
        <v>100</v>
      </c>
      <c r="Q395" s="198">
        <v>50</v>
      </c>
      <c r="R395" s="178">
        <f t="shared" si="69"/>
        <v>290</v>
      </c>
      <c r="S395" s="199">
        <v>145</v>
      </c>
      <c r="T395" s="66">
        <v>2</v>
      </c>
      <c r="U395" s="178">
        <f t="shared" si="70"/>
        <v>0</v>
      </c>
      <c r="V395" s="198">
        <v>0</v>
      </c>
      <c r="W395" s="178">
        <f t="shared" si="71"/>
        <v>392</v>
      </c>
      <c r="X395" s="178"/>
      <c r="Y395" s="49" t="s">
        <v>43</v>
      </c>
    </row>
    <row r="396" spans="1:25" ht="15" customHeight="1">
      <c r="A396" s="10"/>
      <c r="B396" s="58" t="s">
        <v>49</v>
      </c>
      <c r="C396" s="73" t="s">
        <v>108</v>
      </c>
      <c r="D396" s="66">
        <v>3</v>
      </c>
      <c r="E396" s="34"/>
      <c r="F396" s="67"/>
      <c r="G396" s="70">
        <v>0.23</v>
      </c>
      <c r="H396" s="78">
        <v>0.23</v>
      </c>
      <c r="I396" s="70">
        <v>0.04</v>
      </c>
      <c r="J396" s="78">
        <v>0.04</v>
      </c>
      <c r="K396" s="71">
        <v>2.56</v>
      </c>
      <c r="L396" s="79">
        <v>2.56</v>
      </c>
      <c r="M396" s="71">
        <v>10</v>
      </c>
      <c r="N396" s="79">
        <v>10</v>
      </c>
      <c r="O396" s="79"/>
      <c r="P396" s="178">
        <f t="shared" si="68"/>
        <v>150</v>
      </c>
      <c r="Q396" s="198">
        <v>50</v>
      </c>
      <c r="R396" s="178">
        <f t="shared" si="69"/>
        <v>435</v>
      </c>
      <c r="S396" s="199">
        <v>145</v>
      </c>
      <c r="T396" s="66">
        <v>3</v>
      </c>
      <c r="U396" s="178">
        <f t="shared" si="70"/>
        <v>0</v>
      </c>
      <c r="V396" s="198">
        <v>0</v>
      </c>
      <c r="W396" s="178">
        <f t="shared" si="71"/>
        <v>588</v>
      </c>
      <c r="X396" s="178"/>
      <c r="Y396" s="58" t="s">
        <v>49</v>
      </c>
    </row>
    <row r="397" spans="1:25" ht="15" customHeight="1">
      <c r="A397" s="10"/>
      <c r="B397" s="58" t="s">
        <v>28</v>
      </c>
      <c r="C397" s="66">
        <v>10</v>
      </c>
      <c r="D397" s="66">
        <v>10</v>
      </c>
      <c r="E397" s="34"/>
      <c r="F397" s="67"/>
      <c r="G397" s="70">
        <v>0</v>
      </c>
      <c r="H397" s="78">
        <v>0</v>
      </c>
      <c r="I397" s="70">
        <v>0</v>
      </c>
      <c r="J397" s="78">
        <v>0</v>
      </c>
      <c r="K397" s="71">
        <v>0</v>
      </c>
      <c r="L397" s="79">
        <v>0</v>
      </c>
      <c r="M397" s="71">
        <v>0</v>
      </c>
      <c r="N397" s="79">
        <v>0</v>
      </c>
      <c r="O397" s="79"/>
      <c r="P397" s="178"/>
      <c r="Q397" s="198">
        <v>50</v>
      </c>
      <c r="R397" s="178"/>
      <c r="S397" s="199">
        <v>145</v>
      </c>
      <c r="T397" s="66"/>
      <c r="U397" s="178"/>
      <c r="V397" s="198">
        <v>0</v>
      </c>
      <c r="W397" s="178"/>
      <c r="X397" s="178"/>
      <c r="Y397" s="58" t="s">
        <v>28</v>
      </c>
    </row>
    <row r="398" spans="1:25" ht="30.75" customHeight="1">
      <c r="A398" s="10"/>
      <c r="B398" s="52" t="s">
        <v>159</v>
      </c>
      <c r="C398" s="66"/>
      <c r="D398" s="76"/>
      <c r="E398" s="72" t="s">
        <v>47</v>
      </c>
      <c r="F398" s="99" t="s">
        <v>238</v>
      </c>
      <c r="G398" s="68">
        <v>1.1499999999999999</v>
      </c>
      <c r="H398" s="68">
        <v>3.2</v>
      </c>
      <c r="I398" s="68">
        <v>2.4300000000000002</v>
      </c>
      <c r="J398" s="69">
        <v>2.85</v>
      </c>
      <c r="K398" s="69">
        <v>16.100000000000001</v>
      </c>
      <c r="L398" s="69">
        <v>20.420000000000002</v>
      </c>
      <c r="M398" s="69">
        <v>94.08</v>
      </c>
      <c r="N398" s="69">
        <v>120.4</v>
      </c>
      <c r="O398" s="69"/>
      <c r="P398" s="178"/>
      <c r="Q398" s="198">
        <v>50</v>
      </c>
      <c r="R398" s="178"/>
      <c r="S398" s="199">
        <v>145</v>
      </c>
      <c r="T398" s="76"/>
      <c r="U398" s="178"/>
      <c r="V398" s="198">
        <v>0</v>
      </c>
      <c r="W398" s="178"/>
      <c r="X398" s="178"/>
      <c r="Y398" s="52" t="s">
        <v>159</v>
      </c>
    </row>
    <row r="399" spans="1:25" ht="15" customHeight="1">
      <c r="A399" s="10"/>
      <c r="B399" s="60" t="s">
        <v>12</v>
      </c>
      <c r="C399" s="129">
        <v>19</v>
      </c>
      <c r="D399" s="129">
        <v>29</v>
      </c>
      <c r="E399" s="120"/>
      <c r="F399" s="144"/>
      <c r="G399" s="145">
        <v>1.1399999999999999</v>
      </c>
      <c r="H399" s="146">
        <v>2.97</v>
      </c>
      <c r="I399" s="145">
        <v>0.24</v>
      </c>
      <c r="J399" s="146">
        <v>2.81</v>
      </c>
      <c r="K399" s="145">
        <v>16.079999999999998</v>
      </c>
      <c r="L399" s="146">
        <v>17.86</v>
      </c>
      <c r="M399" s="145">
        <v>71.680000000000007</v>
      </c>
      <c r="N399" s="146">
        <v>110</v>
      </c>
      <c r="O399" s="146"/>
      <c r="P399" s="178">
        <f>SUM(C399*Q399)</f>
        <v>950</v>
      </c>
      <c r="Q399" s="198">
        <v>50</v>
      </c>
      <c r="R399" s="178">
        <f>SUM(D399*S399)</f>
        <v>4205</v>
      </c>
      <c r="S399" s="199">
        <v>145</v>
      </c>
      <c r="T399" s="129">
        <v>29</v>
      </c>
      <c r="U399" s="178">
        <f>SUM(D399*V399)</f>
        <v>0</v>
      </c>
      <c r="V399" s="198">
        <v>0</v>
      </c>
      <c r="W399" s="178">
        <f t="shared" si="71"/>
        <v>5184</v>
      </c>
      <c r="X399" s="178"/>
      <c r="Y399" s="60" t="s">
        <v>12</v>
      </c>
    </row>
    <row r="400" spans="1:25" ht="15" customHeight="1">
      <c r="A400" s="10"/>
      <c r="B400" s="60" t="s">
        <v>15</v>
      </c>
      <c r="C400" s="129">
        <v>3</v>
      </c>
      <c r="D400" s="129">
        <v>3</v>
      </c>
      <c r="E400" s="147"/>
      <c r="F400" s="144"/>
      <c r="G400" s="70">
        <v>0.01</v>
      </c>
      <c r="H400" s="78">
        <v>0.23</v>
      </c>
      <c r="I400" s="70">
        <v>2.19</v>
      </c>
      <c r="J400" s="78">
        <v>0.04</v>
      </c>
      <c r="K400" s="71">
        <v>0.02</v>
      </c>
      <c r="L400" s="79">
        <v>2.56</v>
      </c>
      <c r="M400" s="71">
        <v>22.4</v>
      </c>
      <c r="N400" s="79">
        <v>10</v>
      </c>
      <c r="O400" s="79"/>
      <c r="P400" s="178">
        <f>SUM(C400*Q400)</f>
        <v>150</v>
      </c>
      <c r="Q400" s="198">
        <v>50</v>
      </c>
      <c r="R400" s="178">
        <f>SUM(D400*S400)</f>
        <v>435</v>
      </c>
      <c r="S400" s="199">
        <v>145</v>
      </c>
      <c r="T400" s="129">
        <v>3</v>
      </c>
      <c r="U400" s="178">
        <f>SUM(D400*V400)</f>
        <v>0</v>
      </c>
      <c r="V400" s="198">
        <v>0</v>
      </c>
      <c r="W400" s="178">
        <f t="shared" si="71"/>
        <v>588</v>
      </c>
      <c r="X400" s="178"/>
      <c r="Y400" s="60" t="s">
        <v>15</v>
      </c>
    </row>
    <row r="401" spans="1:26" ht="15" customHeight="1">
      <c r="A401" s="9"/>
      <c r="B401" s="48" t="s">
        <v>160</v>
      </c>
      <c r="C401" s="66"/>
      <c r="D401" s="66"/>
      <c r="E401" s="72" t="s">
        <v>22</v>
      </c>
      <c r="F401" s="72" t="s">
        <v>22</v>
      </c>
      <c r="G401" s="68">
        <v>1.08</v>
      </c>
      <c r="H401" s="68">
        <v>1.08</v>
      </c>
      <c r="I401" s="69">
        <v>2.5499999999999998</v>
      </c>
      <c r="J401" s="69">
        <v>2.5499999999999998</v>
      </c>
      <c r="K401" s="69">
        <v>3.33</v>
      </c>
      <c r="L401" s="69">
        <v>3.33</v>
      </c>
      <c r="M401" s="69">
        <v>41.44</v>
      </c>
      <c r="N401" s="69">
        <v>41.44</v>
      </c>
      <c r="O401" s="69"/>
      <c r="P401" s="178"/>
      <c r="Q401" s="198">
        <v>50</v>
      </c>
      <c r="R401" s="178"/>
      <c r="S401" s="199">
        <v>145</v>
      </c>
      <c r="T401" s="66"/>
      <c r="U401" s="178"/>
      <c r="V401" s="198">
        <v>0</v>
      </c>
      <c r="W401" s="178"/>
      <c r="X401" s="178"/>
      <c r="Y401" s="48" t="s">
        <v>160</v>
      </c>
    </row>
    <row r="402" spans="1:26" ht="15" customHeight="1">
      <c r="A402" s="9"/>
      <c r="B402" s="49" t="s">
        <v>55</v>
      </c>
      <c r="C402" s="66">
        <v>65</v>
      </c>
      <c r="D402" s="66">
        <v>65</v>
      </c>
      <c r="E402" s="72"/>
      <c r="F402" s="72"/>
      <c r="G402" s="70">
        <v>0.99</v>
      </c>
      <c r="H402" s="70">
        <v>0.99</v>
      </c>
      <c r="I402" s="70">
        <v>0.12</v>
      </c>
      <c r="J402" s="70">
        <v>0.12</v>
      </c>
      <c r="K402" s="71">
        <v>2.84</v>
      </c>
      <c r="L402" s="71">
        <v>2.84</v>
      </c>
      <c r="M402" s="71">
        <v>16.559999999999999</v>
      </c>
      <c r="N402" s="71">
        <v>16.559999999999999</v>
      </c>
      <c r="O402" s="71"/>
      <c r="P402" s="178">
        <f>SUM(C402*Q402)</f>
        <v>3250</v>
      </c>
      <c r="Q402" s="198">
        <v>50</v>
      </c>
      <c r="R402" s="178">
        <f>SUM(D402*S402)</f>
        <v>9425</v>
      </c>
      <c r="S402" s="199">
        <v>145</v>
      </c>
      <c r="T402" s="66">
        <v>65</v>
      </c>
      <c r="U402" s="178">
        <f>SUM(D402*V402)</f>
        <v>0</v>
      </c>
      <c r="V402" s="198">
        <v>0</v>
      </c>
      <c r="W402" s="178">
        <f t="shared" si="71"/>
        <v>12740</v>
      </c>
      <c r="X402" s="178"/>
      <c r="Y402" s="49" t="s">
        <v>55</v>
      </c>
    </row>
    <row r="403" spans="1:26" ht="15" customHeight="1">
      <c r="A403" s="9"/>
      <c r="B403" s="49" t="s">
        <v>161</v>
      </c>
      <c r="C403" s="66">
        <v>8</v>
      </c>
      <c r="D403" s="66">
        <v>8</v>
      </c>
      <c r="E403" s="72"/>
      <c r="F403" s="72"/>
      <c r="G403" s="70">
        <v>0.03</v>
      </c>
      <c r="H403" s="70">
        <v>0.03</v>
      </c>
      <c r="I403" s="70">
        <v>0</v>
      </c>
      <c r="J403" s="70">
        <v>0</v>
      </c>
      <c r="K403" s="71">
        <v>0.2</v>
      </c>
      <c r="L403" s="71">
        <v>0.2</v>
      </c>
      <c r="M403" s="71">
        <v>0.87</v>
      </c>
      <c r="N403" s="71">
        <v>0.87</v>
      </c>
      <c r="O403" s="71"/>
      <c r="P403" s="178">
        <f>SUM(C403*Q403)</f>
        <v>400</v>
      </c>
      <c r="Q403" s="198">
        <v>50</v>
      </c>
      <c r="R403" s="178">
        <f>SUM(D403*S403)</f>
        <v>1160</v>
      </c>
      <c r="S403" s="199">
        <v>145</v>
      </c>
      <c r="T403" s="66">
        <v>8</v>
      </c>
      <c r="U403" s="178">
        <f>SUM(D403*V403)</f>
        <v>0</v>
      </c>
      <c r="V403" s="198">
        <v>0</v>
      </c>
      <c r="W403" s="178">
        <f t="shared" si="71"/>
        <v>1568</v>
      </c>
      <c r="X403" s="178"/>
      <c r="Y403" s="49" t="s">
        <v>161</v>
      </c>
    </row>
    <row r="404" spans="1:26" ht="15" customHeight="1">
      <c r="A404" s="9"/>
      <c r="B404" s="49" t="s">
        <v>41</v>
      </c>
      <c r="C404" s="66">
        <v>7</v>
      </c>
      <c r="D404" s="66">
        <v>7</v>
      </c>
      <c r="E404" s="72"/>
      <c r="F404" s="72"/>
      <c r="G404" s="70">
        <v>0.03</v>
      </c>
      <c r="H404" s="78">
        <v>0.03</v>
      </c>
      <c r="I404" s="70">
        <v>0</v>
      </c>
      <c r="J404" s="78">
        <v>0</v>
      </c>
      <c r="K404" s="71">
        <v>0.18</v>
      </c>
      <c r="L404" s="79">
        <v>0.18</v>
      </c>
      <c r="M404" s="71">
        <v>1.03</v>
      </c>
      <c r="N404" s="79">
        <v>1.03</v>
      </c>
      <c r="O404" s="79"/>
      <c r="P404" s="178">
        <f>SUM(C404*Q404)</f>
        <v>350</v>
      </c>
      <c r="Q404" s="198">
        <v>50</v>
      </c>
      <c r="R404" s="178">
        <f>SUM(D404*S404)</f>
        <v>1015</v>
      </c>
      <c r="S404" s="199">
        <v>145</v>
      </c>
      <c r="T404" s="66">
        <v>7</v>
      </c>
      <c r="U404" s="178">
        <f>SUM(D404*V404)</f>
        <v>0</v>
      </c>
      <c r="V404" s="198">
        <v>0</v>
      </c>
      <c r="W404" s="178">
        <f t="shared" si="71"/>
        <v>1372</v>
      </c>
      <c r="X404" s="178"/>
      <c r="Y404" s="49" t="s">
        <v>41</v>
      </c>
    </row>
    <row r="405" spans="1:26" ht="15" customHeight="1">
      <c r="A405" s="9"/>
      <c r="B405" s="49" t="s">
        <v>162</v>
      </c>
      <c r="C405" s="66">
        <v>1</v>
      </c>
      <c r="D405" s="66">
        <v>1</v>
      </c>
      <c r="E405" s="72"/>
      <c r="F405" s="72"/>
      <c r="G405" s="70">
        <v>0.03</v>
      </c>
      <c r="H405" s="78">
        <v>0.03</v>
      </c>
      <c r="I405" s="70">
        <v>0</v>
      </c>
      <c r="J405" s="78">
        <v>0</v>
      </c>
      <c r="K405" s="71">
        <v>0.11</v>
      </c>
      <c r="L405" s="79">
        <v>0.11</v>
      </c>
      <c r="M405" s="71">
        <v>0.48</v>
      </c>
      <c r="N405" s="79">
        <v>0.48</v>
      </c>
      <c r="O405" s="79"/>
      <c r="P405" s="178">
        <f>SUM(C405*Q405)</f>
        <v>50</v>
      </c>
      <c r="Q405" s="198">
        <v>50</v>
      </c>
      <c r="R405" s="178">
        <f>SUM(D405*S405)</f>
        <v>145</v>
      </c>
      <c r="S405" s="199">
        <v>145</v>
      </c>
      <c r="T405" s="66">
        <v>1</v>
      </c>
      <c r="U405" s="178">
        <f>SUM(D405*V405)</f>
        <v>0</v>
      </c>
      <c r="V405" s="198">
        <v>0</v>
      </c>
      <c r="W405" s="178">
        <f t="shared" si="71"/>
        <v>196</v>
      </c>
      <c r="X405" s="178"/>
      <c r="Y405" s="49" t="s">
        <v>162</v>
      </c>
    </row>
    <row r="406" spans="1:26" ht="15" customHeight="1">
      <c r="A406" s="9"/>
      <c r="B406" s="49" t="s">
        <v>43</v>
      </c>
      <c r="C406" s="66">
        <v>2.5</v>
      </c>
      <c r="D406" s="66">
        <v>2.5</v>
      </c>
      <c r="E406" s="72"/>
      <c r="F406" s="72"/>
      <c r="G406" s="70">
        <v>0</v>
      </c>
      <c r="H406" s="78">
        <v>0</v>
      </c>
      <c r="I406" s="70">
        <v>2.5</v>
      </c>
      <c r="J406" s="78">
        <v>2.5</v>
      </c>
      <c r="K406" s="71">
        <v>0</v>
      </c>
      <c r="L406" s="79">
        <v>0</v>
      </c>
      <c r="M406" s="71">
        <v>22.5</v>
      </c>
      <c r="N406" s="79">
        <v>22.5</v>
      </c>
      <c r="O406" s="79"/>
      <c r="P406" s="178">
        <f>SUM(C406*Q406)</f>
        <v>125</v>
      </c>
      <c r="Q406" s="198">
        <v>50</v>
      </c>
      <c r="R406" s="178">
        <f>SUM(D406*S406)</f>
        <v>362.5</v>
      </c>
      <c r="S406" s="199">
        <v>145</v>
      </c>
      <c r="T406" s="66">
        <v>2.5</v>
      </c>
      <c r="U406" s="178">
        <f>SUM(D406*V406)</f>
        <v>0</v>
      </c>
      <c r="V406" s="198">
        <v>0</v>
      </c>
      <c r="W406" s="178">
        <f t="shared" si="71"/>
        <v>490</v>
      </c>
      <c r="X406" s="178"/>
      <c r="Y406" s="49" t="s">
        <v>43</v>
      </c>
    </row>
    <row r="407" spans="1:26" ht="30" customHeight="1">
      <c r="A407" s="9"/>
      <c r="B407" s="48" t="s">
        <v>83</v>
      </c>
      <c r="C407" s="66"/>
      <c r="D407" s="66"/>
      <c r="E407" s="72" t="s">
        <v>35</v>
      </c>
      <c r="F407" s="67" t="s">
        <v>24</v>
      </c>
      <c r="G407" s="68">
        <v>0.62</v>
      </c>
      <c r="H407" s="68">
        <v>0.83</v>
      </c>
      <c r="I407" s="68">
        <v>0.03</v>
      </c>
      <c r="J407" s="69">
        <v>0.04</v>
      </c>
      <c r="K407" s="69">
        <v>12.12</v>
      </c>
      <c r="L407" s="69">
        <v>15.15</v>
      </c>
      <c r="M407" s="69">
        <v>51.8</v>
      </c>
      <c r="N407" s="69">
        <v>65</v>
      </c>
      <c r="O407" s="69"/>
      <c r="P407" s="178"/>
      <c r="Q407" s="198">
        <v>50</v>
      </c>
      <c r="R407" s="178"/>
      <c r="S407" s="199">
        <v>145</v>
      </c>
      <c r="T407" s="66"/>
      <c r="U407" s="178"/>
      <c r="V407" s="198">
        <v>0</v>
      </c>
      <c r="W407" s="178"/>
      <c r="X407" s="178"/>
      <c r="Y407" s="48" t="s">
        <v>83</v>
      </c>
    </row>
    <row r="408" spans="1:26" ht="15" customHeight="1">
      <c r="A408" s="9"/>
      <c r="B408" s="49" t="s">
        <v>84</v>
      </c>
      <c r="C408" s="66">
        <v>12</v>
      </c>
      <c r="D408" s="66">
        <v>13</v>
      </c>
      <c r="E408" s="34"/>
      <c r="F408" s="67"/>
      <c r="G408" s="70">
        <v>0.62</v>
      </c>
      <c r="H408" s="70">
        <v>0.83</v>
      </c>
      <c r="I408" s="70">
        <v>0.03</v>
      </c>
      <c r="J408" s="70">
        <v>0.04</v>
      </c>
      <c r="K408" s="71">
        <v>6.12</v>
      </c>
      <c r="L408" s="71">
        <v>8.15</v>
      </c>
      <c r="M408" s="71">
        <v>27.8</v>
      </c>
      <c r="N408" s="71">
        <v>37</v>
      </c>
      <c r="O408" s="71"/>
      <c r="P408" s="178">
        <f>SUM(C408*Q408)</f>
        <v>600</v>
      </c>
      <c r="Q408" s="198">
        <v>50</v>
      </c>
      <c r="R408" s="178">
        <f>SUM(D408*S408)</f>
        <v>1885</v>
      </c>
      <c r="S408" s="199">
        <v>145</v>
      </c>
      <c r="T408" s="66">
        <v>13</v>
      </c>
      <c r="U408" s="178">
        <f>SUM(D408*V408)</f>
        <v>0</v>
      </c>
      <c r="V408" s="198">
        <v>0</v>
      </c>
      <c r="W408" s="178">
        <f t="shared" si="71"/>
        <v>2498</v>
      </c>
      <c r="X408" s="178"/>
      <c r="Y408" s="49" t="s">
        <v>84</v>
      </c>
    </row>
    <row r="409" spans="1:26" ht="15" customHeight="1">
      <c r="A409" s="9"/>
      <c r="B409" s="49" t="s">
        <v>26</v>
      </c>
      <c r="C409" s="66">
        <v>6</v>
      </c>
      <c r="D409" s="66">
        <v>7</v>
      </c>
      <c r="E409" s="34"/>
      <c r="F409" s="67"/>
      <c r="G409" s="70">
        <v>0</v>
      </c>
      <c r="H409" s="70">
        <v>0</v>
      </c>
      <c r="I409" s="70">
        <v>0</v>
      </c>
      <c r="J409" s="70">
        <v>0</v>
      </c>
      <c r="K409" s="71">
        <v>6</v>
      </c>
      <c r="L409" s="71">
        <v>7</v>
      </c>
      <c r="M409" s="71">
        <v>24</v>
      </c>
      <c r="N409" s="71">
        <v>28</v>
      </c>
      <c r="O409" s="71"/>
      <c r="P409" s="178">
        <f>SUM(C409*Q409)</f>
        <v>300</v>
      </c>
      <c r="Q409" s="198">
        <v>50</v>
      </c>
      <c r="R409" s="178">
        <f>SUM(D409*S409)</f>
        <v>1015</v>
      </c>
      <c r="S409" s="199">
        <v>145</v>
      </c>
      <c r="T409" s="66">
        <v>7</v>
      </c>
      <c r="U409" s="178">
        <f>SUM(D409*V409)</f>
        <v>0</v>
      </c>
      <c r="V409" s="198">
        <v>0</v>
      </c>
      <c r="W409" s="178">
        <f t="shared" si="71"/>
        <v>1322</v>
      </c>
      <c r="X409" s="178"/>
      <c r="Y409" s="49" t="s">
        <v>26</v>
      </c>
    </row>
    <row r="410" spans="1:26" ht="15" customHeight="1">
      <c r="A410" s="9"/>
      <c r="B410" s="49" t="s">
        <v>28</v>
      </c>
      <c r="C410" s="66">
        <v>160</v>
      </c>
      <c r="D410" s="66">
        <v>190</v>
      </c>
      <c r="E410" s="34"/>
      <c r="F410" s="67"/>
      <c r="G410" s="70">
        <v>0</v>
      </c>
      <c r="H410" s="70">
        <v>0</v>
      </c>
      <c r="I410" s="70">
        <v>0</v>
      </c>
      <c r="J410" s="70">
        <v>0</v>
      </c>
      <c r="K410" s="71">
        <v>0</v>
      </c>
      <c r="L410" s="71">
        <v>0</v>
      </c>
      <c r="M410" s="71">
        <v>0</v>
      </c>
      <c r="N410" s="71">
        <v>0</v>
      </c>
      <c r="O410" s="71"/>
      <c r="P410" s="178"/>
      <c r="Q410" s="198">
        <v>50</v>
      </c>
      <c r="R410" s="178"/>
      <c r="S410" s="199">
        <v>145</v>
      </c>
      <c r="T410" s="66"/>
      <c r="U410" s="178"/>
      <c r="V410" s="198">
        <v>0</v>
      </c>
      <c r="W410" s="178"/>
      <c r="X410" s="178"/>
      <c r="Y410" s="49" t="s">
        <v>28</v>
      </c>
    </row>
    <row r="411" spans="1:26" ht="15" customHeight="1">
      <c r="A411" s="9"/>
      <c r="B411" s="48" t="s">
        <v>58</v>
      </c>
      <c r="C411" s="66">
        <v>20</v>
      </c>
      <c r="D411" s="76">
        <v>27</v>
      </c>
      <c r="E411" s="72" t="s">
        <v>59</v>
      </c>
      <c r="F411" s="99" t="s">
        <v>222</v>
      </c>
      <c r="G411" s="68">
        <v>1.52</v>
      </c>
      <c r="H411" s="68">
        <v>2.0499999999999998</v>
      </c>
      <c r="I411" s="68">
        <v>0.16</v>
      </c>
      <c r="J411" s="69">
        <v>0.22</v>
      </c>
      <c r="K411" s="69">
        <v>9.8000000000000007</v>
      </c>
      <c r="L411" s="69">
        <v>13.8</v>
      </c>
      <c r="M411" s="69">
        <v>47</v>
      </c>
      <c r="N411" s="69">
        <v>67.599999999999994</v>
      </c>
      <c r="O411" s="69"/>
      <c r="P411" s="178">
        <f>SUM(C411*Q411)</f>
        <v>1000</v>
      </c>
      <c r="Q411" s="198">
        <v>50</v>
      </c>
      <c r="R411" s="178">
        <f>SUM(D411*S411)</f>
        <v>3915</v>
      </c>
      <c r="S411" s="199">
        <v>145</v>
      </c>
      <c r="T411" s="76">
        <v>27</v>
      </c>
      <c r="U411" s="178">
        <f>SUM(D411*V411)</f>
        <v>0</v>
      </c>
      <c r="V411" s="198">
        <v>0</v>
      </c>
      <c r="W411" s="178">
        <f t="shared" si="71"/>
        <v>4942</v>
      </c>
      <c r="X411" s="178"/>
      <c r="Y411" s="48" t="s">
        <v>58</v>
      </c>
      <c r="Z411" s="1">
        <f>SUM(W363+W411)</f>
        <v>9592</v>
      </c>
    </row>
    <row r="412" spans="1:26" ht="15" customHeight="1">
      <c r="A412" s="10"/>
      <c r="B412" s="52" t="s">
        <v>60</v>
      </c>
      <c r="C412" s="76">
        <v>28</v>
      </c>
      <c r="D412" s="76">
        <v>35</v>
      </c>
      <c r="E412" s="100" t="s">
        <v>61</v>
      </c>
      <c r="F412" s="99" t="s">
        <v>223</v>
      </c>
      <c r="G412" s="101">
        <v>1.57</v>
      </c>
      <c r="H412" s="101">
        <v>1.96</v>
      </c>
      <c r="I412" s="101">
        <v>0.31</v>
      </c>
      <c r="J412" s="102">
        <v>0.39</v>
      </c>
      <c r="K412" s="102">
        <v>13.8</v>
      </c>
      <c r="L412" s="102">
        <v>17.3</v>
      </c>
      <c r="M412" s="102">
        <v>65</v>
      </c>
      <c r="N412" s="102">
        <v>81</v>
      </c>
      <c r="O412" s="102"/>
      <c r="P412" s="178">
        <f>SUM(C412*Q412)</f>
        <v>1400</v>
      </c>
      <c r="Q412" s="198">
        <v>50</v>
      </c>
      <c r="R412" s="178">
        <f>SUM(D412*S412)</f>
        <v>5075</v>
      </c>
      <c r="S412" s="199">
        <v>145</v>
      </c>
      <c r="T412" s="76">
        <v>35</v>
      </c>
      <c r="U412" s="178">
        <f>SUM(D412*V412)</f>
        <v>0</v>
      </c>
      <c r="V412" s="198">
        <v>0</v>
      </c>
      <c r="W412" s="178">
        <f t="shared" si="71"/>
        <v>6510</v>
      </c>
      <c r="X412" s="178"/>
      <c r="Y412" s="52" t="s">
        <v>60</v>
      </c>
      <c r="Z412" s="1">
        <f>SUM(W412)</f>
        <v>6510</v>
      </c>
    </row>
    <row r="413" spans="1:26" ht="15" customHeight="1">
      <c r="A413" s="16" t="s">
        <v>62</v>
      </c>
      <c r="B413" s="53"/>
      <c r="C413" s="110"/>
      <c r="D413" s="110"/>
      <c r="E413" s="81"/>
      <c r="F413" s="82"/>
      <c r="G413" s="83">
        <f t="shared" ref="G413:N413" si="72">G375+G390+G398+G401+G407+G411+G412</f>
        <v>19.52</v>
      </c>
      <c r="H413" s="83">
        <f t="shared" si="72"/>
        <v>28.24</v>
      </c>
      <c r="I413" s="83">
        <f t="shared" si="72"/>
        <v>16.86</v>
      </c>
      <c r="J413" s="83">
        <f t="shared" si="72"/>
        <v>26.57</v>
      </c>
      <c r="K413" s="83">
        <f t="shared" si="72"/>
        <v>67.899999999999991</v>
      </c>
      <c r="L413" s="83">
        <f t="shared" si="72"/>
        <v>82.56</v>
      </c>
      <c r="M413" s="83">
        <f t="shared" si="72"/>
        <v>544.37</v>
      </c>
      <c r="N413" s="83">
        <f t="shared" si="72"/>
        <v>689.2700000000001</v>
      </c>
      <c r="O413" s="83"/>
      <c r="P413" s="188"/>
      <c r="Q413" s="198">
        <v>50</v>
      </c>
      <c r="R413" s="188"/>
      <c r="S413" s="199">
        <v>145</v>
      </c>
      <c r="T413" s="80"/>
      <c r="U413" s="188"/>
      <c r="V413" s="188"/>
      <c r="W413" s="188"/>
      <c r="X413" s="188"/>
      <c r="Y413" s="53"/>
    </row>
    <row r="414" spans="1:26" ht="15" customHeight="1">
      <c r="A414" s="25" t="s">
        <v>63</v>
      </c>
      <c r="B414" s="53"/>
      <c r="C414" s="80"/>
      <c r="D414" s="80"/>
      <c r="E414" s="81"/>
      <c r="F414" s="84"/>
      <c r="G414" s="116"/>
      <c r="H414" s="116"/>
      <c r="I414" s="116"/>
      <c r="J414" s="86"/>
      <c r="K414" s="86"/>
      <c r="L414" s="86"/>
      <c r="M414" s="86"/>
      <c r="N414" s="86"/>
      <c r="O414" s="104"/>
      <c r="P414" s="188"/>
      <c r="Q414" s="198">
        <v>50</v>
      </c>
      <c r="R414" s="188"/>
      <c r="S414" s="199">
        <v>145</v>
      </c>
      <c r="T414" s="80"/>
      <c r="U414" s="188"/>
      <c r="V414" s="188"/>
      <c r="W414" s="188"/>
      <c r="X414" s="188"/>
      <c r="Y414" s="12" t="s">
        <v>63</v>
      </c>
    </row>
    <row r="415" spans="1:26" ht="15" customHeight="1">
      <c r="A415" s="9"/>
      <c r="B415" s="48" t="s">
        <v>163</v>
      </c>
      <c r="C415" s="66"/>
      <c r="D415" s="66"/>
      <c r="E415" s="72" t="s">
        <v>22</v>
      </c>
      <c r="F415" s="72" t="s">
        <v>221</v>
      </c>
      <c r="G415" s="68">
        <v>3.54</v>
      </c>
      <c r="H415" s="68">
        <v>4.37</v>
      </c>
      <c r="I415" s="68">
        <v>3.59</v>
      </c>
      <c r="J415" s="69">
        <v>4.46</v>
      </c>
      <c r="K415" s="69">
        <v>27.71</v>
      </c>
      <c r="L415" s="69">
        <v>36.270000000000003</v>
      </c>
      <c r="M415" s="69">
        <v>135.28</v>
      </c>
      <c r="N415" s="69">
        <v>170.61</v>
      </c>
      <c r="O415" s="69"/>
      <c r="P415" s="178"/>
      <c r="Q415" s="198">
        <v>50</v>
      </c>
      <c r="R415" s="178"/>
      <c r="S415" s="199">
        <v>145</v>
      </c>
      <c r="T415" s="66"/>
      <c r="U415" s="178"/>
      <c r="V415" s="178"/>
      <c r="W415" s="178"/>
      <c r="X415" s="178"/>
      <c r="Y415" s="48" t="s">
        <v>163</v>
      </c>
    </row>
    <row r="416" spans="1:26" ht="15" customHeight="1">
      <c r="A416" s="9"/>
      <c r="B416" s="49" t="s">
        <v>49</v>
      </c>
      <c r="C416" s="66">
        <v>30</v>
      </c>
      <c r="D416" s="66">
        <v>40</v>
      </c>
      <c r="E416" s="34"/>
      <c r="F416" s="67"/>
      <c r="G416" s="70">
        <v>2.94</v>
      </c>
      <c r="H416" s="70">
        <v>3.72</v>
      </c>
      <c r="I416" s="70">
        <v>0.14000000000000001</v>
      </c>
      <c r="J416" s="71">
        <v>0.53</v>
      </c>
      <c r="K416" s="71">
        <v>21.96</v>
      </c>
      <c r="L416" s="71">
        <v>29.28</v>
      </c>
      <c r="M416" s="71">
        <v>78.900000000000006</v>
      </c>
      <c r="N416" s="71">
        <v>104.61</v>
      </c>
      <c r="O416" s="71"/>
      <c r="P416" s="178">
        <f t="shared" ref="P416:P423" si="73">SUM(C416*Q416)</f>
        <v>1500</v>
      </c>
      <c r="Q416" s="198">
        <v>50</v>
      </c>
      <c r="R416" s="178">
        <f t="shared" ref="R416:R423" si="74">SUM(D416*S416)</f>
        <v>5800</v>
      </c>
      <c r="S416" s="199">
        <v>145</v>
      </c>
      <c r="T416" s="66">
        <v>40</v>
      </c>
      <c r="U416" s="178">
        <f t="shared" ref="U416:U423" si="75">SUM(D416*V416)</f>
        <v>0</v>
      </c>
      <c r="V416" s="178"/>
      <c r="W416" s="178">
        <f t="shared" si="71"/>
        <v>7340</v>
      </c>
      <c r="X416" s="178"/>
      <c r="Y416" s="49" t="s">
        <v>49</v>
      </c>
    </row>
    <row r="417" spans="1:25" ht="15" customHeight="1">
      <c r="A417" s="9"/>
      <c r="B417" s="49" t="s">
        <v>14</v>
      </c>
      <c r="C417" s="66">
        <v>15</v>
      </c>
      <c r="D417" s="66">
        <v>20</v>
      </c>
      <c r="E417" s="107"/>
      <c r="F417" s="67"/>
      <c r="G417" s="70">
        <v>0.26</v>
      </c>
      <c r="H417" s="70">
        <v>0.34</v>
      </c>
      <c r="I417" s="70">
        <v>0.18</v>
      </c>
      <c r="J417" s="70">
        <v>0.24</v>
      </c>
      <c r="K417" s="71">
        <v>0.7</v>
      </c>
      <c r="L417" s="71">
        <v>0.93</v>
      </c>
      <c r="M417" s="71">
        <v>5.51</v>
      </c>
      <c r="N417" s="71">
        <v>7.34</v>
      </c>
      <c r="O417" s="71"/>
      <c r="P417" s="178">
        <f t="shared" si="73"/>
        <v>750</v>
      </c>
      <c r="Q417" s="198">
        <v>50</v>
      </c>
      <c r="R417" s="178">
        <f t="shared" si="74"/>
        <v>2900</v>
      </c>
      <c r="S417" s="199">
        <v>145</v>
      </c>
      <c r="T417" s="66">
        <v>20</v>
      </c>
      <c r="U417" s="178">
        <f t="shared" si="75"/>
        <v>0</v>
      </c>
      <c r="V417" s="178"/>
      <c r="W417" s="178">
        <f t="shared" si="71"/>
        <v>3670</v>
      </c>
      <c r="X417" s="178"/>
      <c r="Y417" s="49" t="s">
        <v>14</v>
      </c>
    </row>
    <row r="418" spans="1:25" ht="15" customHeight="1">
      <c r="A418" s="9"/>
      <c r="B418" s="56" t="s">
        <v>13</v>
      </c>
      <c r="C418" s="73" t="s">
        <v>258</v>
      </c>
      <c r="D418" s="66">
        <v>5.5</v>
      </c>
      <c r="E418" s="74"/>
      <c r="F418" s="67"/>
      <c r="G418" s="70">
        <v>0.33</v>
      </c>
      <c r="H418" s="70">
        <v>0.28999999999999998</v>
      </c>
      <c r="I418" s="70">
        <v>0.21</v>
      </c>
      <c r="J418" s="70">
        <v>0.21</v>
      </c>
      <c r="K418" s="71">
        <v>0.03</v>
      </c>
      <c r="L418" s="71">
        <v>0.03</v>
      </c>
      <c r="M418" s="71">
        <v>3.17</v>
      </c>
      <c r="N418" s="71">
        <v>3.17</v>
      </c>
      <c r="O418" s="71"/>
      <c r="P418" s="178">
        <f t="shared" si="73"/>
        <v>275</v>
      </c>
      <c r="Q418" s="198">
        <v>50</v>
      </c>
      <c r="R418" s="178">
        <f t="shared" si="74"/>
        <v>797.5</v>
      </c>
      <c r="S418" s="199">
        <v>145</v>
      </c>
      <c r="T418" s="66">
        <v>5</v>
      </c>
      <c r="U418" s="178">
        <f t="shared" si="75"/>
        <v>0</v>
      </c>
      <c r="V418" s="178"/>
      <c r="W418" s="178">
        <f t="shared" si="71"/>
        <v>1077.5</v>
      </c>
      <c r="X418" s="178"/>
      <c r="Y418" s="56" t="s">
        <v>13</v>
      </c>
    </row>
    <row r="419" spans="1:25" ht="15" customHeight="1">
      <c r="A419" s="9"/>
      <c r="B419" s="49" t="s">
        <v>165</v>
      </c>
      <c r="C419" s="66">
        <v>5</v>
      </c>
      <c r="D419" s="66">
        <v>6</v>
      </c>
      <c r="E419" s="34"/>
      <c r="F419" s="67"/>
      <c r="G419" s="70">
        <v>0</v>
      </c>
      <c r="H419" s="70">
        <v>0</v>
      </c>
      <c r="I419" s="70">
        <v>0</v>
      </c>
      <c r="J419" s="71">
        <v>0</v>
      </c>
      <c r="K419" s="71">
        <v>5</v>
      </c>
      <c r="L419" s="71">
        <v>6</v>
      </c>
      <c r="M419" s="71">
        <v>20</v>
      </c>
      <c r="N419" s="71">
        <v>24</v>
      </c>
      <c r="O419" s="71"/>
      <c r="P419" s="178">
        <f t="shared" si="73"/>
        <v>250</v>
      </c>
      <c r="Q419" s="198">
        <v>50</v>
      </c>
      <c r="R419" s="178">
        <f t="shared" si="74"/>
        <v>870</v>
      </c>
      <c r="S419" s="199">
        <v>145</v>
      </c>
      <c r="T419" s="66">
        <v>6</v>
      </c>
      <c r="U419" s="178">
        <f t="shared" si="75"/>
        <v>0</v>
      </c>
      <c r="V419" s="178"/>
      <c r="W419" s="178">
        <f t="shared" si="71"/>
        <v>1126</v>
      </c>
      <c r="X419" s="178"/>
      <c r="Y419" s="49" t="s">
        <v>165</v>
      </c>
    </row>
    <row r="420" spans="1:25" ht="15" customHeight="1">
      <c r="A420" s="9"/>
      <c r="B420" s="49" t="s">
        <v>66</v>
      </c>
      <c r="C420" s="66">
        <v>0.7</v>
      </c>
      <c r="D420" s="66">
        <v>0.9</v>
      </c>
      <c r="E420" s="34"/>
      <c r="F420" s="67"/>
      <c r="G420" s="70">
        <v>0</v>
      </c>
      <c r="H420" s="70">
        <v>0.01</v>
      </c>
      <c r="I420" s="70">
        <v>0</v>
      </c>
      <c r="J420" s="71">
        <v>0</v>
      </c>
      <c r="K420" s="71">
        <v>0</v>
      </c>
      <c r="L420" s="71">
        <v>0.01</v>
      </c>
      <c r="M420" s="71">
        <v>0</v>
      </c>
      <c r="N420" s="71">
        <v>0.09</v>
      </c>
      <c r="O420" s="71"/>
      <c r="P420" s="178">
        <f t="shared" si="73"/>
        <v>35</v>
      </c>
      <c r="Q420" s="198">
        <v>50</v>
      </c>
      <c r="R420" s="178">
        <f t="shared" si="74"/>
        <v>130.5</v>
      </c>
      <c r="S420" s="199">
        <v>145</v>
      </c>
      <c r="T420" s="66">
        <v>0.9</v>
      </c>
      <c r="U420" s="178">
        <f t="shared" si="75"/>
        <v>0</v>
      </c>
      <c r="V420" s="178"/>
      <c r="W420" s="178">
        <f t="shared" si="71"/>
        <v>166.4</v>
      </c>
      <c r="X420" s="178"/>
      <c r="Y420" s="49" t="s">
        <v>66</v>
      </c>
    </row>
    <row r="421" spans="1:25" ht="15" customHeight="1">
      <c r="A421" s="9"/>
      <c r="B421" s="49" t="s">
        <v>15</v>
      </c>
      <c r="C421" s="66">
        <v>2.5</v>
      </c>
      <c r="D421" s="66">
        <v>2.5</v>
      </c>
      <c r="E421" s="34"/>
      <c r="F421" s="67"/>
      <c r="G421" s="70">
        <v>0.01</v>
      </c>
      <c r="H421" s="70">
        <v>0.01</v>
      </c>
      <c r="I421" s="70">
        <v>2.06</v>
      </c>
      <c r="J421" s="70">
        <v>2.48</v>
      </c>
      <c r="K421" s="71">
        <v>0.02</v>
      </c>
      <c r="L421" s="71">
        <v>0.02</v>
      </c>
      <c r="M421" s="71">
        <v>18.7</v>
      </c>
      <c r="N421" s="71">
        <v>22.4</v>
      </c>
      <c r="O421" s="71"/>
      <c r="P421" s="178">
        <f t="shared" si="73"/>
        <v>125</v>
      </c>
      <c r="Q421" s="198">
        <v>50</v>
      </c>
      <c r="R421" s="178">
        <f t="shared" si="74"/>
        <v>362.5</v>
      </c>
      <c r="S421" s="199">
        <v>145</v>
      </c>
      <c r="T421" s="66">
        <v>2.5</v>
      </c>
      <c r="U421" s="178">
        <f t="shared" si="75"/>
        <v>0</v>
      </c>
      <c r="V421" s="178"/>
      <c r="W421" s="178">
        <f t="shared" si="71"/>
        <v>490</v>
      </c>
      <c r="X421" s="178"/>
      <c r="Y421" s="49" t="s">
        <v>15</v>
      </c>
    </row>
    <row r="422" spans="1:25" ht="15" customHeight="1">
      <c r="A422" s="9"/>
      <c r="B422" s="49" t="s">
        <v>43</v>
      </c>
      <c r="C422" s="66">
        <v>1</v>
      </c>
      <c r="D422" s="66">
        <v>1</v>
      </c>
      <c r="E422" s="34"/>
      <c r="F422" s="67"/>
      <c r="G422" s="70">
        <v>0</v>
      </c>
      <c r="H422" s="70">
        <v>0</v>
      </c>
      <c r="I422" s="70">
        <v>1</v>
      </c>
      <c r="J422" s="70">
        <v>1</v>
      </c>
      <c r="K422" s="71">
        <v>0</v>
      </c>
      <c r="L422" s="71">
        <v>0</v>
      </c>
      <c r="M422" s="71">
        <v>9</v>
      </c>
      <c r="N422" s="71">
        <v>9</v>
      </c>
      <c r="O422" s="71"/>
      <c r="P422" s="178">
        <f t="shared" si="73"/>
        <v>50</v>
      </c>
      <c r="Q422" s="198">
        <v>50</v>
      </c>
      <c r="R422" s="178">
        <f t="shared" si="74"/>
        <v>145</v>
      </c>
      <c r="S422" s="199">
        <v>145</v>
      </c>
      <c r="T422" s="66">
        <v>1</v>
      </c>
      <c r="U422" s="178">
        <f t="shared" si="75"/>
        <v>0</v>
      </c>
      <c r="V422" s="178"/>
      <c r="W422" s="178">
        <f t="shared" si="71"/>
        <v>196</v>
      </c>
      <c r="X422" s="178"/>
      <c r="Y422" s="49" t="s">
        <v>43</v>
      </c>
    </row>
    <row r="423" spans="1:25" ht="29.25" customHeight="1">
      <c r="A423" s="10"/>
      <c r="B423" s="52" t="s">
        <v>67</v>
      </c>
      <c r="C423" s="66">
        <v>180</v>
      </c>
      <c r="D423" s="66">
        <v>200</v>
      </c>
      <c r="E423" s="72" t="s">
        <v>24</v>
      </c>
      <c r="F423" s="67" t="s">
        <v>220</v>
      </c>
      <c r="G423" s="68">
        <v>4.3499999999999996</v>
      </c>
      <c r="H423" s="68">
        <v>4.83</v>
      </c>
      <c r="I423" s="69">
        <v>3.75</v>
      </c>
      <c r="J423" s="69">
        <v>4.16</v>
      </c>
      <c r="K423" s="69">
        <v>7.2</v>
      </c>
      <c r="L423" s="69">
        <v>8</v>
      </c>
      <c r="M423" s="69">
        <v>81</v>
      </c>
      <c r="N423" s="69">
        <v>90</v>
      </c>
      <c r="O423" s="69"/>
      <c r="P423" s="178">
        <f t="shared" si="73"/>
        <v>9000</v>
      </c>
      <c r="Q423" s="198">
        <v>50</v>
      </c>
      <c r="R423" s="178">
        <f t="shared" si="74"/>
        <v>29000</v>
      </c>
      <c r="S423" s="199">
        <v>145</v>
      </c>
      <c r="T423" s="66">
        <v>200</v>
      </c>
      <c r="U423" s="178">
        <f t="shared" si="75"/>
        <v>0</v>
      </c>
      <c r="V423" s="178"/>
      <c r="W423" s="178">
        <f t="shared" si="71"/>
        <v>38200</v>
      </c>
      <c r="X423" s="178"/>
      <c r="Y423" s="52" t="s">
        <v>67</v>
      </c>
    </row>
    <row r="424" spans="1:25" ht="15" customHeight="1">
      <c r="A424" s="16" t="s">
        <v>68</v>
      </c>
      <c r="B424" s="53"/>
      <c r="C424" s="110"/>
      <c r="D424" s="109"/>
      <c r="E424" s="81"/>
      <c r="F424" s="84"/>
      <c r="G424" s="83">
        <f t="shared" ref="G424:N424" si="76">G415+G423</f>
        <v>7.89</v>
      </c>
      <c r="H424" s="83">
        <f t="shared" si="76"/>
        <v>9.1999999999999993</v>
      </c>
      <c r="I424" s="83">
        <f t="shared" si="76"/>
        <v>7.34</v>
      </c>
      <c r="J424" s="83">
        <f t="shared" si="76"/>
        <v>8.620000000000001</v>
      </c>
      <c r="K424" s="83">
        <f t="shared" si="76"/>
        <v>34.910000000000004</v>
      </c>
      <c r="L424" s="83">
        <f t="shared" si="76"/>
        <v>44.27</v>
      </c>
      <c r="M424" s="83">
        <f t="shared" si="76"/>
        <v>216.28</v>
      </c>
      <c r="N424" s="83">
        <f t="shared" si="76"/>
        <v>260.61</v>
      </c>
      <c r="O424" s="83"/>
      <c r="P424" s="188"/>
      <c r="Q424" s="188"/>
      <c r="R424" s="188"/>
      <c r="S424" s="189"/>
      <c r="T424" s="109"/>
      <c r="U424" s="188"/>
      <c r="V424" s="188"/>
      <c r="W424" s="188"/>
      <c r="X424" s="188"/>
      <c r="Y424" s="53"/>
    </row>
    <row r="425" spans="1:25" ht="15" customHeight="1">
      <c r="A425" s="17" t="s">
        <v>69</v>
      </c>
      <c r="B425" s="54"/>
      <c r="C425" s="109"/>
      <c r="D425" s="110"/>
      <c r="E425" s="111"/>
      <c r="F425" s="82"/>
      <c r="G425" s="83">
        <f t="shared" ref="G425:N425" si="77">G373+G413+G424</f>
        <v>35.51</v>
      </c>
      <c r="H425" s="83">
        <f t="shared" si="77"/>
        <v>47.870000000000005</v>
      </c>
      <c r="I425" s="83">
        <f t="shared" si="77"/>
        <v>35.290000000000006</v>
      </c>
      <c r="J425" s="83">
        <f t="shared" si="77"/>
        <v>50.25</v>
      </c>
      <c r="K425" s="83">
        <f t="shared" si="77"/>
        <v>146.29</v>
      </c>
      <c r="L425" s="83">
        <f t="shared" si="77"/>
        <v>179.88000000000002</v>
      </c>
      <c r="M425" s="148">
        <f t="shared" si="77"/>
        <v>1065.45</v>
      </c>
      <c r="N425" s="83">
        <f t="shared" si="77"/>
        <v>1360.4100000000003</v>
      </c>
      <c r="O425" s="83"/>
      <c r="P425" s="188"/>
      <c r="Q425" s="188"/>
      <c r="R425" s="188"/>
      <c r="S425" s="189"/>
      <c r="T425" s="110"/>
      <c r="U425" s="188"/>
      <c r="V425" s="188"/>
      <c r="W425" s="188"/>
      <c r="X425" s="188"/>
      <c r="Y425" s="54"/>
    </row>
    <row r="426" spans="1:25" ht="15" customHeight="1">
      <c r="A426" s="181" t="s">
        <v>166</v>
      </c>
      <c r="B426" s="180"/>
      <c r="C426" s="181"/>
      <c r="D426" s="181"/>
      <c r="E426" s="182"/>
      <c r="F426" s="182"/>
      <c r="G426" s="182"/>
      <c r="H426" s="182"/>
      <c r="I426" s="182"/>
      <c r="J426" s="182"/>
      <c r="K426" s="182"/>
      <c r="L426" s="182"/>
      <c r="M426" s="182"/>
      <c r="N426" s="182"/>
      <c r="O426" s="182"/>
      <c r="P426" s="193"/>
      <c r="Q426" s="194" t="s">
        <v>252</v>
      </c>
      <c r="R426" s="194"/>
      <c r="S426" s="194" t="s">
        <v>253</v>
      </c>
      <c r="T426" s="195" t="s">
        <v>254</v>
      </c>
      <c r="U426" s="194"/>
      <c r="V426" s="194" t="s">
        <v>256</v>
      </c>
      <c r="W426" s="194"/>
      <c r="X426" s="194"/>
      <c r="Y426" s="196" t="s">
        <v>166</v>
      </c>
    </row>
    <row r="427" spans="1:25" ht="15" customHeight="1">
      <c r="A427" s="3" t="s">
        <v>9</v>
      </c>
      <c r="B427" s="61"/>
      <c r="C427" s="128"/>
      <c r="D427" s="128"/>
      <c r="E427" s="149"/>
      <c r="F427" s="149"/>
      <c r="G427" s="116"/>
      <c r="H427" s="116"/>
      <c r="I427" s="116"/>
      <c r="J427" s="116"/>
      <c r="K427" s="86"/>
      <c r="L427" s="86"/>
      <c r="M427" s="86"/>
      <c r="N427" s="86"/>
      <c r="O427" s="86"/>
      <c r="P427" s="197"/>
      <c r="Q427" s="198">
        <v>13</v>
      </c>
      <c r="R427" s="199"/>
      <c r="S427" s="199">
        <v>185</v>
      </c>
      <c r="T427" s="200">
        <v>1</v>
      </c>
      <c r="U427" s="198"/>
      <c r="V427" s="198">
        <v>3</v>
      </c>
      <c r="W427" s="198" t="s">
        <v>255</v>
      </c>
      <c r="X427" s="198"/>
      <c r="Y427" s="201" t="s">
        <v>9</v>
      </c>
    </row>
    <row r="428" spans="1:25" ht="31.5" customHeight="1">
      <c r="A428" s="18"/>
      <c r="B428" s="48" t="s">
        <v>167</v>
      </c>
      <c r="C428" s="66"/>
      <c r="D428" s="66"/>
      <c r="E428" s="72" t="s">
        <v>35</v>
      </c>
      <c r="F428" s="87" t="s">
        <v>24</v>
      </c>
      <c r="G428" s="68">
        <v>4.42</v>
      </c>
      <c r="H428" s="68">
        <v>5.45</v>
      </c>
      <c r="I428" s="68">
        <v>5.37</v>
      </c>
      <c r="J428" s="69">
        <v>6.67</v>
      </c>
      <c r="K428" s="69">
        <v>21.18</v>
      </c>
      <c r="L428" s="69">
        <v>26.99</v>
      </c>
      <c r="M428" s="69">
        <v>131.44999999999999</v>
      </c>
      <c r="N428" s="69">
        <v>195.76</v>
      </c>
      <c r="O428" s="69"/>
      <c r="P428" s="178"/>
      <c r="Q428" s="198">
        <v>13</v>
      </c>
      <c r="R428" s="178"/>
      <c r="S428" s="199">
        <v>185</v>
      </c>
      <c r="T428" s="66"/>
      <c r="U428" s="178"/>
      <c r="V428" s="198">
        <v>3</v>
      </c>
      <c r="W428" s="178"/>
      <c r="X428" s="178"/>
      <c r="Y428" s="48" t="s">
        <v>167</v>
      </c>
    </row>
    <row r="429" spans="1:25" ht="15" customHeight="1">
      <c r="A429" s="18"/>
      <c r="B429" s="49" t="s">
        <v>168</v>
      </c>
      <c r="C429" s="66">
        <v>15</v>
      </c>
      <c r="D429" s="66">
        <v>23</v>
      </c>
      <c r="E429" s="74"/>
      <c r="F429" s="67"/>
      <c r="G429" s="70">
        <v>1.1499999999999999</v>
      </c>
      <c r="H429" s="70">
        <v>1.67</v>
      </c>
      <c r="I429" s="70">
        <v>0.08</v>
      </c>
      <c r="J429" s="71">
        <v>0.13</v>
      </c>
      <c r="K429" s="71">
        <v>12.79</v>
      </c>
      <c r="L429" s="71">
        <v>17.45</v>
      </c>
      <c r="M429" s="71">
        <v>36.39</v>
      </c>
      <c r="N429" s="71">
        <v>81.97</v>
      </c>
      <c r="O429" s="71"/>
      <c r="P429" s="178">
        <f>SUM(C429*Q429)</f>
        <v>195</v>
      </c>
      <c r="Q429" s="198">
        <v>13</v>
      </c>
      <c r="R429" s="178">
        <f>SUM(D429*S429)</f>
        <v>4255</v>
      </c>
      <c r="S429" s="199">
        <v>185</v>
      </c>
      <c r="T429" s="66">
        <v>23</v>
      </c>
      <c r="U429" s="178">
        <f>SUM(D429*V429)</f>
        <v>69</v>
      </c>
      <c r="V429" s="198">
        <v>3</v>
      </c>
      <c r="W429" s="178">
        <f t="shared" si="71"/>
        <v>4542</v>
      </c>
      <c r="X429" s="178"/>
      <c r="Y429" s="49" t="s">
        <v>168</v>
      </c>
    </row>
    <row r="430" spans="1:25" ht="15" customHeight="1">
      <c r="A430" s="18"/>
      <c r="B430" s="49" t="s">
        <v>14</v>
      </c>
      <c r="C430" s="66">
        <v>130</v>
      </c>
      <c r="D430" s="66">
        <v>150</v>
      </c>
      <c r="E430" s="34"/>
      <c r="F430" s="67"/>
      <c r="G430" s="70">
        <v>3.26</v>
      </c>
      <c r="H430" s="70">
        <v>3.77</v>
      </c>
      <c r="I430" s="70">
        <v>2.81</v>
      </c>
      <c r="J430" s="70">
        <v>3.25</v>
      </c>
      <c r="K430" s="71">
        <v>5.37</v>
      </c>
      <c r="L430" s="71">
        <v>6.02</v>
      </c>
      <c r="M430" s="71">
        <v>60.66</v>
      </c>
      <c r="N430" s="71">
        <v>70</v>
      </c>
      <c r="O430" s="71"/>
      <c r="P430" s="178">
        <f>SUM(C430*Q430)</f>
        <v>1690</v>
      </c>
      <c r="Q430" s="198">
        <v>13</v>
      </c>
      <c r="R430" s="178">
        <f>SUM(D430*S430)</f>
        <v>27750</v>
      </c>
      <c r="S430" s="199">
        <v>185</v>
      </c>
      <c r="T430" s="66">
        <v>150</v>
      </c>
      <c r="U430" s="178">
        <f>SUM(D430*V430)</f>
        <v>450</v>
      </c>
      <c r="V430" s="198">
        <v>3</v>
      </c>
      <c r="W430" s="178">
        <f t="shared" si="71"/>
        <v>30040</v>
      </c>
      <c r="X430" s="178"/>
      <c r="Y430" s="49" t="s">
        <v>14</v>
      </c>
    </row>
    <row r="431" spans="1:25" ht="15" customHeight="1">
      <c r="A431" s="24"/>
      <c r="B431" s="49" t="s">
        <v>26</v>
      </c>
      <c r="C431" s="66">
        <v>3</v>
      </c>
      <c r="D431" s="66">
        <v>3.5</v>
      </c>
      <c r="E431" s="34" t="s">
        <v>169</v>
      </c>
      <c r="F431" s="67"/>
      <c r="G431" s="70">
        <v>0</v>
      </c>
      <c r="H431" s="70">
        <v>0</v>
      </c>
      <c r="I431" s="70">
        <v>0</v>
      </c>
      <c r="J431" s="71">
        <v>0</v>
      </c>
      <c r="K431" s="71">
        <v>3</v>
      </c>
      <c r="L431" s="71">
        <v>3.5</v>
      </c>
      <c r="M431" s="71">
        <v>12</v>
      </c>
      <c r="N431" s="71">
        <v>14</v>
      </c>
      <c r="O431" s="71"/>
      <c r="P431" s="178">
        <f>SUM(C431*Q431)</f>
        <v>39</v>
      </c>
      <c r="Q431" s="198">
        <v>13</v>
      </c>
      <c r="R431" s="178">
        <f>SUM(D431*S431)</f>
        <v>647.5</v>
      </c>
      <c r="S431" s="199">
        <v>185</v>
      </c>
      <c r="T431" s="66">
        <v>3.5</v>
      </c>
      <c r="U431" s="178">
        <f>SUM(D431*V431)</f>
        <v>10.5</v>
      </c>
      <c r="V431" s="198">
        <v>3</v>
      </c>
      <c r="W431" s="178">
        <f t="shared" si="71"/>
        <v>700.5</v>
      </c>
      <c r="X431" s="178"/>
      <c r="Y431" s="49" t="s">
        <v>26</v>
      </c>
    </row>
    <row r="432" spans="1:25" ht="15" customHeight="1">
      <c r="A432" s="18"/>
      <c r="B432" s="49" t="s">
        <v>15</v>
      </c>
      <c r="C432" s="66">
        <v>3</v>
      </c>
      <c r="D432" s="66">
        <v>4</v>
      </c>
      <c r="E432" s="34"/>
      <c r="F432" s="67"/>
      <c r="G432" s="78">
        <v>0.01</v>
      </c>
      <c r="H432" s="70">
        <v>0.01</v>
      </c>
      <c r="I432" s="70">
        <v>2.48</v>
      </c>
      <c r="J432" s="70">
        <v>3.29</v>
      </c>
      <c r="K432" s="79">
        <v>0.02</v>
      </c>
      <c r="L432" s="71">
        <v>0.02</v>
      </c>
      <c r="M432" s="79">
        <v>22.4</v>
      </c>
      <c r="N432" s="71">
        <v>29.79</v>
      </c>
      <c r="O432" s="71"/>
      <c r="P432" s="178">
        <f>SUM(C432*Q432)</f>
        <v>39</v>
      </c>
      <c r="Q432" s="198">
        <v>13</v>
      </c>
      <c r="R432" s="178">
        <f>SUM(D432*S432)</f>
        <v>740</v>
      </c>
      <c r="S432" s="199">
        <v>185</v>
      </c>
      <c r="T432" s="66">
        <v>4</v>
      </c>
      <c r="U432" s="178">
        <f>SUM(D432*V432)</f>
        <v>12</v>
      </c>
      <c r="V432" s="198">
        <v>3</v>
      </c>
      <c r="W432" s="178">
        <f t="shared" si="71"/>
        <v>795</v>
      </c>
      <c r="X432" s="178"/>
      <c r="Y432" s="49" t="s">
        <v>15</v>
      </c>
    </row>
    <row r="433" spans="1:25" ht="15" customHeight="1">
      <c r="A433" s="18"/>
      <c r="B433" s="49" t="s">
        <v>28</v>
      </c>
      <c r="C433" s="66">
        <v>20</v>
      </c>
      <c r="D433" s="66">
        <v>25</v>
      </c>
      <c r="E433" s="34"/>
      <c r="F433" s="67"/>
      <c r="G433" s="70">
        <v>0</v>
      </c>
      <c r="H433" s="70">
        <v>0</v>
      </c>
      <c r="I433" s="70">
        <v>0</v>
      </c>
      <c r="J433" s="71">
        <v>0</v>
      </c>
      <c r="K433" s="71">
        <v>0</v>
      </c>
      <c r="L433" s="71">
        <v>0</v>
      </c>
      <c r="M433" s="71">
        <v>0</v>
      </c>
      <c r="N433" s="71">
        <v>0</v>
      </c>
      <c r="O433" s="71"/>
      <c r="P433" s="178"/>
      <c r="Q433" s="198">
        <v>13</v>
      </c>
      <c r="R433" s="178"/>
      <c r="S433" s="199">
        <v>185</v>
      </c>
      <c r="T433" s="66"/>
      <c r="U433" s="178"/>
      <c r="V433" s="198">
        <v>3</v>
      </c>
      <c r="W433" s="178"/>
      <c r="X433" s="178"/>
      <c r="Y433" s="49" t="s">
        <v>28</v>
      </c>
    </row>
    <row r="434" spans="1:25" ht="29.25" customHeight="1">
      <c r="A434" s="13"/>
      <c r="B434" s="48" t="s">
        <v>17</v>
      </c>
      <c r="C434" s="66"/>
      <c r="D434" s="66"/>
      <c r="E434" s="72" t="s">
        <v>18</v>
      </c>
      <c r="F434" s="72" t="s">
        <v>219</v>
      </c>
      <c r="G434" s="68">
        <v>1.54</v>
      </c>
      <c r="H434" s="68">
        <v>1.92</v>
      </c>
      <c r="I434" s="68">
        <v>4.29</v>
      </c>
      <c r="J434" s="69">
        <v>4.33</v>
      </c>
      <c r="K434" s="69">
        <v>9.84</v>
      </c>
      <c r="L434" s="69">
        <v>12.84</v>
      </c>
      <c r="M434" s="69">
        <v>84.4</v>
      </c>
      <c r="N434" s="69">
        <v>100.1</v>
      </c>
      <c r="O434" s="69"/>
      <c r="P434" s="178"/>
      <c r="Q434" s="198">
        <v>13</v>
      </c>
      <c r="R434" s="178"/>
      <c r="S434" s="199">
        <v>185</v>
      </c>
      <c r="T434" s="66"/>
      <c r="U434" s="178"/>
      <c r="V434" s="198">
        <v>3</v>
      </c>
      <c r="W434" s="178"/>
      <c r="X434" s="178"/>
      <c r="Y434" s="48" t="s">
        <v>17</v>
      </c>
    </row>
    <row r="435" spans="1:25" ht="15" customHeight="1">
      <c r="A435" s="31"/>
      <c r="B435" s="49" t="s">
        <v>19</v>
      </c>
      <c r="C435" s="66">
        <v>20</v>
      </c>
      <c r="D435" s="66">
        <v>25</v>
      </c>
      <c r="E435" s="34"/>
      <c r="F435" s="67"/>
      <c r="G435" s="70">
        <v>1.52</v>
      </c>
      <c r="H435" s="70">
        <v>1.9</v>
      </c>
      <c r="I435" s="70">
        <v>0.16</v>
      </c>
      <c r="J435" s="71">
        <v>0.2</v>
      </c>
      <c r="K435" s="71">
        <v>9.8000000000000007</v>
      </c>
      <c r="L435" s="71">
        <v>12.8</v>
      </c>
      <c r="M435" s="71">
        <v>47</v>
      </c>
      <c r="N435" s="71">
        <v>62.7</v>
      </c>
      <c r="O435" s="71"/>
      <c r="P435" s="178">
        <f>SUM(C435*Q435)</f>
        <v>260</v>
      </c>
      <c r="Q435" s="198">
        <v>13</v>
      </c>
      <c r="R435" s="178">
        <f>SUM(D435*S435)</f>
        <v>4625</v>
      </c>
      <c r="S435" s="199">
        <v>185</v>
      </c>
      <c r="T435" s="66">
        <v>25</v>
      </c>
      <c r="U435" s="178">
        <f>SUM(D435*V435)</f>
        <v>75</v>
      </c>
      <c r="V435" s="198">
        <v>3</v>
      </c>
      <c r="W435" s="178">
        <f t="shared" si="71"/>
        <v>4985</v>
      </c>
      <c r="X435" s="178"/>
      <c r="Y435" s="49" t="s">
        <v>19</v>
      </c>
    </row>
    <row r="436" spans="1:25" ht="15" customHeight="1">
      <c r="A436" s="18"/>
      <c r="B436" s="49" t="s">
        <v>15</v>
      </c>
      <c r="C436" s="66">
        <v>5</v>
      </c>
      <c r="D436" s="66">
        <v>5</v>
      </c>
      <c r="E436" s="34"/>
      <c r="F436" s="67"/>
      <c r="G436" s="70">
        <v>0.02</v>
      </c>
      <c r="H436" s="70">
        <v>0.02</v>
      </c>
      <c r="I436" s="70">
        <v>4.13</v>
      </c>
      <c r="J436" s="70">
        <v>4.13</v>
      </c>
      <c r="K436" s="71">
        <v>0.04</v>
      </c>
      <c r="L436" s="71">
        <v>0.04</v>
      </c>
      <c r="M436" s="71">
        <v>37.4</v>
      </c>
      <c r="N436" s="71">
        <v>37.4</v>
      </c>
      <c r="O436" s="71"/>
      <c r="P436" s="178">
        <f>SUM(C436*Q436)</f>
        <v>65</v>
      </c>
      <c r="Q436" s="198">
        <v>13</v>
      </c>
      <c r="R436" s="178">
        <f>SUM(D436*S436)</f>
        <v>925</v>
      </c>
      <c r="S436" s="199">
        <v>185</v>
      </c>
      <c r="T436" s="66">
        <v>5</v>
      </c>
      <c r="U436" s="178">
        <f>SUM(D436*V436)</f>
        <v>15</v>
      </c>
      <c r="V436" s="198">
        <v>3</v>
      </c>
      <c r="W436" s="178">
        <f t="shared" si="71"/>
        <v>1010</v>
      </c>
      <c r="X436" s="178"/>
      <c r="Y436" s="49" t="s">
        <v>15</v>
      </c>
    </row>
    <row r="437" spans="1:25" ht="15" customHeight="1">
      <c r="A437" s="18"/>
      <c r="B437" s="48" t="s">
        <v>135</v>
      </c>
      <c r="C437" s="66">
        <v>30</v>
      </c>
      <c r="D437" s="66">
        <v>30</v>
      </c>
      <c r="E437" s="34" t="s">
        <v>54</v>
      </c>
      <c r="F437" s="34" t="s">
        <v>54</v>
      </c>
      <c r="G437" s="68">
        <v>0.12</v>
      </c>
      <c r="H437" s="68">
        <v>0.12</v>
      </c>
      <c r="I437" s="68">
        <v>0.12</v>
      </c>
      <c r="J437" s="68">
        <v>0.12</v>
      </c>
      <c r="K437" s="68">
        <v>2.94</v>
      </c>
      <c r="L437" s="68">
        <v>2.94</v>
      </c>
      <c r="M437" s="69">
        <v>14.1</v>
      </c>
      <c r="N437" s="69">
        <v>14.1</v>
      </c>
      <c r="O437" s="69"/>
      <c r="P437" s="178">
        <f>SUM(C437*Q437)</f>
        <v>390</v>
      </c>
      <c r="Q437" s="198">
        <v>13</v>
      </c>
      <c r="R437" s="178">
        <f>SUM(D437*S437)</f>
        <v>5550</v>
      </c>
      <c r="S437" s="199">
        <v>185</v>
      </c>
      <c r="T437" s="66">
        <v>30</v>
      </c>
      <c r="U437" s="178">
        <f>SUM(D437*V437)</f>
        <v>90</v>
      </c>
      <c r="V437" s="198">
        <v>3</v>
      </c>
      <c r="W437" s="178">
        <f t="shared" si="71"/>
        <v>6060</v>
      </c>
      <c r="X437" s="178"/>
      <c r="Y437" s="48" t="s">
        <v>135</v>
      </c>
    </row>
    <row r="438" spans="1:25" ht="30" customHeight="1">
      <c r="A438" s="9"/>
      <c r="B438" s="48" t="s">
        <v>94</v>
      </c>
      <c r="C438" s="66"/>
      <c r="D438" s="66"/>
      <c r="E438" s="34" t="s">
        <v>35</v>
      </c>
      <c r="F438" s="67" t="s">
        <v>220</v>
      </c>
      <c r="G438" s="68">
        <v>4.71</v>
      </c>
      <c r="H438" s="68">
        <v>5.46</v>
      </c>
      <c r="I438" s="68">
        <v>4.45</v>
      </c>
      <c r="J438" s="69">
        <v>5.15</v>
      </c>
      <c r="K438" s="69">
        <v>11.23</v>
      </c>
      <c r="L438" s="69">
        <v>13.48</v>
      </c>
      <c r="M438" s="69">
        <v>102.88</v>
      </c>
      <c r="N438" s="69">
        <v>122.27</v>
      </c>
      <c r="O438" s="69"/>
      <c r="P438" s="178"/>
      <c r="Q438" s="198">
        <v>13</v>
      </c>
      <c r="R438" s="178"/>
      <c r="S438" s="199">
        <v>185</v>
      </c>
      <c r="T438" s="66"/>
      <c r="U438" s="178"/>
      <c r="V438" s="198">
        <v>3</v>
      </c>
      <c r="W438" s="178"/>
      <c r="X438" s="178"/>
      <c r="Y438" s="48" t="s">
        <v>94</v>
      </c>
    </row>
    <row r="439" spans="1:25" ht="15" customHeight="1">
      <c r="A439" s="9"/>
      <c r="B439" s="49" t="s">
        <v>95</v>
      </c>
      <c r="C439" s="66">
        <v>2</v>
      </c>
      <c r="D439" s="66">
        <v>2.25</v>
      </c>
      <c r="E439" s="72"/>
      <c r="F439" s="67"/>
      <c r="G439" s="70">
        <v>1.45</v>
      </c>
      <c r="H439" s="70">
        <v>1.69</v>
      </c>
      <c r="I439" s="70">
        <v>1.64</v>
      </c>
      <c r="J439" s="70">
        <v>1.9</v>
      </c>
      <c r="K439" s="71">
        <v>0.86</v>
      </c>
      <c r="L439" s="71">
        <v>0.96</v>
      </c>
      <c r="M439" s="71">
        <v>22.22</v>
      </c>
      <c r="N439" s="71">
        <v>26.27</v>
      </c>
      <c r="O439" s="71"/>
      <c r="P439" s="178">
        <f>SUM(C439*Q439)</f>
        <v>26</v>
      </c>
      <c r="Q439" s="198">
        <v>13</v>
      </c>
      <c r="R439" s="178">
        <f>SUM(D439*S439)</f>
        <v>416.25</v>
      </c>
      <c r="S439" s="199">
        <v>185</v>
      </c>
      <c r="T439" s="66">
        <v>2.25</v>
      </c>
      <c r="U439" s="178">
        <f>SUM(D439*V439)</f>
        <v>6.75</v>
      </c>
      <c r="V439" s="198">
        <v>3</v>
      </c>
      <c r="W439" s="178">
        <f t="shared" si="71"/>
        <v>451.25</v>
      </c>
      <c r="X439" s="178"/>
      <c r="Y439" s="49" t="s">
        <v>95</v>
      </c>
    </row>
    <row r="440" spans="1:25" ht="15" customHeight="1">
      <c r="A440" s="9"/>
      <c r="B440" s="49" t="s">
        <v>14</v>
      </c>
      <c r="C440" s="66">
        <v>130</v>
      </c>
      <c r="D440" s="66">
        <v>150</v>
      </c>
      <c r="E440" s="34"/>
      <c r="F440" s="67"/>
      <c r="G440" s="70">
        <v>3.26</v>
      </c>
      <c r="H440" s="70">
        <v>3.77</v>
      </c>
      <c r="I440" s="70">
        <v>2.81</v>
      </c>
      <c r="J440" s="70">
        <v>3.25</v>
      </c>
      <c r="K440" s="71">
        <v>5.37</v>
      </c>
      <c r="L440" s="71">
        <v>6.02</v>
      </c>
      <c r="M440" s="71">
        <v>60.66</v>
      </c>
      <c r="N440" s="71">
        <v>70</v>
      </c>
      <c r="O440" s="71"/>
      <c r="P440" s="178">
        <f>SUM(C440*Q440)</f>
        <v>1690</v>
      </c>
      <c r="Q440" s="198">
        <v>13</v>
      </c>
      <c r="R440" s="178">
        <f>SUM(D440*S440)</f>
        <v>27750</v>
      </c>
      <c r="S440" s="199">
        <v>185</v>
      </c>
      <c r="T440" s="66">
        <v>150</v>
      </c>
      <c r="U440" s="178">
        <f>SUM(D440*V440)</f>
        <v>450</v>
      </c>
      <c r="V440" s="198">
        <v>3</v>
      </c>
      <c r="W440" s="178">
        <f t="shared" si="71"/>
        <v>30040</v>
      </c>
      <c r="X440" s="178"/>
      <c r="Y440" s="49" t="s">
        <v>14</v>
      </c>
    </row>
    <row r="441" spans="1:25" ht="15" customHeight="1">
      <c r="A441" s="9"/>
      <c r="B441" s="49" t="s">
        <v>26</v>
      </c>
      <c r="C441" s="66">
        <v>5</v>
      </c>
      <c r="D441" s="66">
        <v>6.5</v>
      </c>
      <c r="E441" s="34"/>
      <c r="F441" s="67"/>
      <c r="G441" s="70">
        <v>0</v>
      </c>
      <c r="H441" s="70">
        <v>0</v>
      </c>
      <c r="I441" s="70">
        <v>0</v>
      </c>
      <c r="J441" s="71">
        <v>0</v>
      </c>
      <c r="K441" s="71">
        <v>5</v>
      </c>
      <c r="L441" s="71">
        <v>6.5</v>
      </c>
      <c r="M441" s="71">
        <v>20</v>
      </c>
      <c r="N441" s="71">
        <v>26</v>
      </c>
      <c r="O441" s="71"/>
      <c r="P441" s="178">
        <f>SUM(C441*Q441)</f>
        <v>65</v>
      </c>
      <c r="Q441" s="198">
        <v>13</v>
      </c>
      <c r="R441" s="178">
        <f>SUM(D441*S441)</f>
        <v>1202.5</v>
      </c>
      <c r="S441" s="199">
        <v>185</v>
      </c>
      <c r="T441" s="66">
        <v>6.5</v>
      </c>
      <c r="U441" s="178">
        <f>SUM(D441*V441)</f>
        <v>19.5</v>
      </c>
      <c r="V441" s="198">
        <v>3</v>
      </c>
      <c r="W441" s="178">
        <f t="shared" si="71"/>
        <v>1293.5</v>
      </c>
      <c r="X441" s="178"/>
      <c r="Y441" s="49" t="s">
        <v>26</v>
      </c>
    </row>
    <row r="442" spans="1:25" ht="15" customHeight="1">
      <c r="A442" s="9"/>
      <c r="B442" s="49" t="s">
        <v>28</v>
      </c>
      <c r="C442" s="66">
        <v>20</v>
      </c>
      <c r="D442" s="66">
        <v>50</v>
      </c>
      <c r="E442" s="34"/>
      <c r="F442" s="67"/>
      <c r="G442" s="70">
        <v>0</v>
      </c>
      <c r="H442" s="70">
        <v>0</v>
      </c>
      <c r="I442" s="70">
        <v>0</v>
      </c>
      <c r="J442" s="71">
        <v>0</v>
      </c>
      <c r="K442" s="71">
        <v>0</v>
      </c>
      <c r="L442" s="71">
        <v>0</v>
      </c>
      <c r="M442" s="71">
        <v>0</v>
      </c>
      <c r="N442" s="71">
        <v>0</v>
      </c>
      <c r="O442" s="71"/>
      <c r="P442" s="178"/>
      <c r="Q442" s="198">
        <v>13</v>
      </c>
      <c r="R442" s="178"/>
      <c r="S442" s="199">
        <v>185</v>
      </c>
      <c r="T442" s="66"/>
      <c r="U442" s="178"/>
      <c r="V442" s="198">
        <v>3</v>
      </c>
      <c r="W442" s="178"/>
      <c r="X442" s="178"/>
      <c r="Y442" s="49" t="s">
        <v>28</v>
      </c>
    </row>
    <row r="443" spans="1:25" ht="15" customHeight="1">
      <c r="A443" s="32" t="s">
        <v>29</v>
      </c>
      <c r="B443" s="51"/>
      <c r="C443" s="150"/>
      <c r="D443" s="106"/>
      <c r="E443" s="151"/>
      <c r="F443" s="67"/>
      <c r="G443" s="70"/>
      <c r="H443" s="70"/>
      <c r="I443" s="70"/>
      <c r="J443" s="71"/>
      <c r="K443" s="71"/>
      <c r="L443" s="71"/>
      <c r="M443" s="71"/>
      <c r="N443" s="71"/>
      <c r="O443" s="71"/>
      <c r="P443" s="178"/>
      <c r="Q443" s="198">
        <v>13</v>
      </c>
      <c r="R443" s="178"/>
      <c r="S443" s="199">
        <v>185</v>
      </c>
      <c r="T443" s="106"/>
      <c r="U443" s="178"/>
      <c r="V443" s="198">
        <v>3</v>
      </c>
      <c r="W443" s="178"/>
      <c r="X443" s="178"/>
      <c r="Y443" s="51"/>
    </row>
    <row r="444" spans="1:25" ht="15" customHeight="1">
      <c r="A444" s="10"/>
      <c r="B444" s="52" t="s">
        <v>30</v>
      </c>
      <c r="C444" s="66">
        <v>110</v>
      </c>
      <c r="D444" s="66">
        <v>110</v>
      </c>
      <c r="E444" s="72" t="s">
        <v>51</v>
      </c>
      <c r="F444" s="72" t="s">
        <v>51</v>
      </c>
      <c r="G444" s="68">
        <v>0.5</v>
      </c>
      <c r="H444" s="68">
        <v>0.5</v>
      </c>
      <c r="I444" s="68">
        <v>0.1</v>
      </c>
      <c r="J444" s="68">
        <v>0.1</v>
      </c>
      <c r="K444" s="68">
        <v>10.1</v>
      </c>
      <c r="L444" s="68">
        <v>10.1</v>
      </c>
      <c r="M444" s="68">
        <v>60</v>
      </c>
      <c r="N444" s="68">
        <v>60</v>
      </c>
      <c r="O444" s="68"/>
      <c r="P444" s="178">
        <f>SUM(C444*Q444)</f>
        <v>1430</v>
      </c>
      <c r="Q444" s="198">
        <v>13</v>
      </c>
      <c r="R444" s="178">
        <f>SUM(D444*S444)</f>
        <v>20350</v>
      </c>
      <c r="S444" s="199">
        <v>185</v>
      </c>
      <c r="T444" s="66">
        <v>110</v>
      </c>
      <c r="U444" s="178">
        <f>SUM(D444*V444)</f>
        <v>330</v>
      </c>
      <c r="V444" s="198">
        <v>3</v>
      </c>
      <c r="W444" s="178">
        <f t="shared" si="71"/>
        <v>22220</v>
      </c>
      <c r="X444" s="178"/>
      <c r="Y444" s="52" t="s">
        <v>30</v>
      </c>
    </row>
    <row r="445" spans="1:25" ht="15" customHeight="1">
      <c r="A445" s="16" t="s">
        <v>32</v>
      </c>
      <c r="B445" s="53"/>
      <c r="C445" s="110"/>
      <c r="D445" s="110"/>
      <c r="E445" s="81"/>
      <c r="F445" s="82"/>
      <c r="G445" s="83">
        <f t="shared" ref="G445:N445" si="78">G428+G434+G437+G438+G444</f>
        <v>11.29</v>
      </c>
      <c r="H445" s="83">
        <f t="shared" si="78"/>
        <v>13.45</v>
      </c>
      <c r="I445" s="83">
        <f t="shared" si="78"/>
        <v>14.33</v>
      </c>
      <c r="J445" s="83">
        <f t="shared" si="78"/>
        <v>16.37</v>
      </c>
      <c r="K445" s="83">
        <f t="shared" si="78"/>
        <v>55.29</v>
      </c>
      <c r="L445" s="83">
        <f t="shared" si="78"/>
        <v>66.349999999999994</v>
      </c>
      <c r="M445" s="83">
        <f t="shared" si="78"/>
        <v>392.83</v>
      </c>
      <c r="N445" s="83">
        <f t="shared" si="78"/>
        <v>492.23</v>
      </c>
      <c r="O445" s="83"/>
      <c r="P445" s="188"/>
      <c r="Q445" s="198">
        <v>13</v>
      </c>
      <c r="R445" s="188"/>
      <c r="S445" s="199">
        <v>185</v>
      </c>
      <c r="T445" s="190"/>
      <c r="U445" s="188"/>
      <c r="V445" s="198">
        <v>3</v>
      </c>
      <c r="W445" s="188"/>
      <c r="X445" s="188"/>
      <c r="Y445" s="53"/>
    </row>
    <row r="446" spans="1:25" ht="15" customHeight="1">
      <c r="A446" s="25" t="s">
        <v>33</v>
      </c>
      <c r="B446" s="53"/>
      <c r="C446" s="80"/>
      <c r="D446" s="80"/>
      <c r="E446" s="81"/>
      <c r="F446" s="84"/>
      <c r="G446" s="116"/>
      <c r="H446" s="116"/>
      <c r="I446" s="116"/>
      <c r="J446" s="86"/>
      <c r="K446" s="86"/>
      <c r="L446" s="86"/>
      <c r="M446" s="86"/>
      <c r="N446" s="86"/>
      <c r="O446" s="86"/>
      <c r="P446" s="188"/>
      <c r="Q446" s="198">
        <v>13</v>
      </c>
      <c r="R446" s="188"/>
      <c r="S446" s="199">
        <v>185</v>
      </c>
      <c r="T446" s="190"/>
      <c r="U446" s="188"/>
      <c r="V446" s="198">
        <v>3</v>
      </c>
      <c r="W446" s="188"/>
      <c r="X446" s="188"/>
      <c r="Y446" s="12" t="s">
        <v>33</v>
      </c>
    </row>
    <row r="447" spans="1:25" ht="30.75" customHeight="1">
      <c r="A447" s="9"/>
      <c r="B447" s="48" t="s">
        <v>170</v>
      </c>
      <c r="C447" s="66"/>
      <c r="D447" s="66"/>
      <c r="E447" s="34" t="s">
        <v>35</v>
      </c>
      <c r="F447" s="87" t="s">
        <v>220</v>
      </c>
      <c r="G447" s="68">
        <v>4.53</v>
      </c>
      <c r="H447" s="68">
        <v>4.9400000000000004</v>
      </c>
      <c r="I447" s="68">
        <v>6.46</v>
      </c>
      <c r="J447" s="69">
        <v>6.78</v>
      </c>
      <c r="K447" s="69">
        <v>7.16</v>
      </c>
      <c r="L447" s="69">
        <v>8.8800000000000008</v>
      </c>
      <c r="M447" s="69">
        <v>106.76</v>
      </c>
      <c r="N447" s="69">
        <v>117.67</v>
      </c>
      <c r="O447" s="69"/>
      <c r="P447" s="178"/>
      <c r="Q447" s="198">
        <v>13</v>
      </c>
      <c r="R447" s="178"/>
      <c r="S447" s="199">
        <v>185</v>
      </c>
      <c r="T447" s="66"/>
      <c r="U447" s="178"/>
      <c r="V447" s="198">
        <v>3</v>
      </c>
      <c r="W447" s="178"/>
      <c r="X447" s="178"/>
      <c r="Y447" s="48" t="s">
        <v>170</v>
      </c>
    </row>
    <row r="448" spans="1:25" ht="15" customHeight="1">
      <c r="A448" s="9"/>
      <c r="B448" s="49" t="s">
        <v>36</v>
      </c>
      <c r="C448" s="66">
        <v>19</v>
      </c>
      <c r="D448" s="66">
        <v>19</v>
      </c>
      <c r="E448" s="88"/>
      <c r="F448" s="67"/>
      <c r="G448" s="70">
        <v>1.97</v>
      </c>
      <c r="H448" s="70">
        <v>1.97</v>
      </c>
      <c r="I448" s="70">
        <v>1.35</v>
      </c>
      <c r="J448" s="70">
        <v>1.35</v>
      </c>
      <c r="K448" s="71">
        <v>0</v>
      </c>
      <c r="L448" s="71">
        <v>0</v>
      </c>
      <c r="M448" s="71">
        <v>19.03</v>
      </c>
      <c r="N448" s="71">
        <v>19.03</v>
      </c>
      <c r="O448" s="71"/>
      <c r="P448" s="178">
        <f t="shared" ref="P448:P457" si="79">SUM(C448*Q448)</f>
        <v>247</v>
      </c>
      <c r="Q448" s="198">
        <v>13</v>
      </c>
      <c r="R448" s="178">
        <f t="shared" ref="R448:R457" si="80">SUM(D448*S448)</f>
        <v>3515</v>
      </c>
      <c r="S448" s="199">
        <v>185</v>
      </c>
      <c r="T448" s="66">
        <v>19</v>
      </c>
      <c r="U448" s="178">
        <f t="shared" ref="U448:U457" si="81">SUM(D448*V448)</f>
        <v>57</v>
      </c>
      <c r="V448" s="198">
        <v>3</v>
      </c>
      <c r="W448" s="178">
        <f t="shared" si="71"/>
        <v>3838</v>
      </c>
      <c r="X448" s="178"/>
      <c r="Y448" s="49" t="s">
        <v>36</v>
      </c>
    </row>
    <row r="449" spans="1:25" ht="15" customHeight="1">
      <c r="A449" s="13"/>
      <c r="B449" s="49" t="s">
        <v>103</v>
      </c>
      <c r="C449" s="14">
        <v>58</v>
      </c>
      <c r="D449" s="14">
        <v>72</v>
      </c>
      <c r="E449" s="88"/>
      <c r="F449" s="67"/>
      <c r="G449" s="70">
        <v>0.38</v>
      </c>
      <c r="H449" s="70">
        <v>0.6</v>
      </c>
      <c r="I449" s="70">
        <v>0.1</v>
      </c>
      <c r="J449" s="70">
        <v>0.42</v>
      </c>
      <c r="K449" s="71">
        <v>5.14</v>
      </c>
      <c r="L449" s="71">
        <v>6.38</v>
      </c>
      <c r="M449" s="71">
        <v>23.08</v>
      </c>
      <c r="N449" s="71">
        <v>28.85</v>
      </c>
      <c r="O449" s="71"/>
      <c r="P449" s="178">
        <f t="shared" si="79"/>
        <v>754</v>
      </c>
      <c r="Q449" s="198">
        <v>13</v>
      </c>
      <c r="R449" s="178">
        <f t="shared" si="80"/>
        <v>13320</v>
      </c>
      <c r="S449" s="199">
        <v>185</v>
      </c>
      <c r="T449" s="14">
        <v>72</v>
      </c>
      <c r="U449" s="178">
        <f t="shared" si="81"/>
        <v>216</v>
      </c>
      <c r="V449" s="198">
        <v>3</v>
      </c>
      <c r="W449" s="178">
        <f t="shared" si="71"/>
        <v>14362</v>
      </c>
      <c r="X449" s="178"/>
      <c r="Y449" s="49" t="s">
        <v>103</v>
      </c>
    </row>
    <row r="450" spans="1:25" ht="15" customHeight="1">
      <c r="A450" s="9"/>
      <c r="B450" s="49" t="s">
        <v>39</v>
      </c>
      <c r="C450" s="73" t="s">
        <v>40</v>
      </c>
      <c r="D450" s="73" t="s">
        <v>104</v>
      </c>
      <c r="E450" s="88"/>
      <c r="F450" s="67"/>
      <c r="G450" s="70">
        <v>0.06</v>
      </c>
      <c r="H450" s="70">
        <v>0.09</v>
      </c>
      <c r="I450" s="70">
        <v>0</v>
      </c>
      <c r="J450" s="71">
        <v>0</v>
      </c>
      <c r="K450" s="71">
        <v>0.38</v>
      </c>
      <c r="L450" s="71">
        <v>0.5</v>
      </c>
      <c r="M450" s="71">
        <v>1.79</v>
      </c>
      <c r="N450" s="71">
        <v>2.84</v>
      </c>
      <c r="O450" s="71"/>
      <c r="P450" s="178">
        <f t="shared" si="79"/>
        <v>130</v>
      </c>
      <c r="Q450" s="198">
        <v>13</v>
      </c>
      <c r="R450" s="178">
        <f t="shared" si="80"/>
        <v>2220</v>
      </c>
      <c r="S450" s="199">
        <v>185</v>
      </c>
      <c r="T450" s="73" t="s">
        <v>104</v>
      </c>
      <c r="U450" s="178">
        <f t="shared" si="81"/>
        <v>36</v>
      </c>
      <c r="V450" s="198">
        <v>3</v>
      </c>
      <c r="W450" s="178">
        <f t="shared" si="71"/>
        <v>2398</v>
      </c>
      <c r="X450" s="178"/>
      <c r="Y450" s="49" t="s">
        <v>39</v>
      </c>
    </row>
    <row r="451" spans="1:25" ht="15" customHeight="1">
      <c r="A451" s="9"/>
      <c r="B451" s="49" t="s">
        <v>41</v>
      </c>
      <c r="C451" s="66">
        <v>10</v>
      </c>
      <c r="D451" s="66">
        <v>12</v>
      </c>
      <c r="E451" s="34"/>
      <c r="F451" s="67"/>
      <c r="G451" s="70">
        <v>0.1</v>
      </c>
      <c r="H451" s="70">
        <v>0.12</v>
      </c>
      <c r="I451" s="70">
        <v>0</v>
      </c>
      <c r="J451" s="71">
        <v>0</v>
      </c>
      <c r="K451" s="71">
        <v>0.59</v>
      </c>
      <c r="L451" s="71">
        <v>0.7</v>
      </c>
      <c r="M451" s="71">
        <v>2.67</v>
      </c>
      <c r="N451" s="71">
        <v>3.02</v>
      </c>
      <c r="O451" s="71"/>
      <c r="P451" s="178">
        <f t="shared" si="79"/>
        <v>130</v>
      </c>
      <c r="Q451" s="198">
        <v>13</v>
      </c>
      <c r="R451" s="178">
        <f t="shared" si="80"/>
        <v>2220</v>
      </c>
      <c r="S451" s="199">
        <v>185</v>
      </c>
      <c r="T451" s="66">
        <v>12</v>
      </c>
      <c r="U451" s="178">
        <f t="shared" si="81"/>
        <v>36</v>
      </c>
      <c r="V451" s="198">
        <v>3</v>
      </c>
      <c r="W451" s="178">
        <f t="shared" si="71"/>
        <v>2398</v>
      </c>
      <c r="X451" s="178"/>
      <c r="Y451" s="49" t="s">
        <v>41</v>
      </c>
    </row>
    <row r="452" spans="1:25" ht="15" customHeight="1">
      <c r="A452" s="9"/>
      <c r="B452" s="49" t="s">
        <v>98</v>
      </c>
      <c r="C452" s="66">
        <v>6</v>
      </c>
      <c r="D452" s="73" t="s">
        <v>237</v>
      </c>
      <c r="E452" s="34"/>
      <c r="F452" s="67"/>
      <c r="G452" s="70">
        <v>0.05</v>
      </c>
      <c r="H452" s="70">
        <v>0.06</v>
      </c>
      <c r="I452" s="70">
        <v>0</v>
      </c>
      <c r="J452" s="71">
        <v>0</v>
      </c>
      <c r="K452" s="71">
        <v>0.22</v>
      </c>
      <c r="L452" s="71">
        <v>0.24</v>
      </c>
      <c r="M452" s="71">
        <v>1.17</v>
      </c>
      <c r="N452" s="71">
        <v>1.3</v>
      </c>
      <c r="O452" s="71"/>
      <c r="P452" s="178">
        <f t="shared" si="79"/>
        <v>78</v>
      </c>
      <c r="Q452" s="198">
        <v>13</v>
      </c>
      <c r="R452" s="178">
        <f t="shared" si="80"/>
        <v>1295</v>
      </c>
      <c r="S452" s="199">
        <v>185</v>
      </c>
      <c r="T452" s="73" t="s">
        <v>237</v>
      </c>
      <c r="U452" s="178">
        <f t="shared" si="81"/>
        <v>21</v>
      </c>
      <c r="V452" s="198">
        <v>3</v>
      </c>
      <c r="W452" s="178">
        <f t="shared" si="71"/>
        <v>1401</v>
      </c>
      <c r="X452" s="178"/>
      <c r="Y452" s="49" t="s">
        <v>98</v>
      </c>
    </row>
    <row r="453" spans="1:25" ht="15" customHeight="1">
      <c r="A453" s="9"/>
      <c r="B453" s="49" t="s">
        <v>171</v>
      </c>
      <c r="C453" s="66">
        <v>15</v>
      </c>
      <c r="D453" s="66">
        <v>15</v>
      </c>
      <c r="E453" s="88"/>
      <c r="F453" s="67"/>
      <c r="G453" s="70">
        <v>0.32</v>
      </c>
      <c r="H453" s="70">
        <v>0.42</v>
      </c>
      <c r="I453" s="70">
        <v>0.02</v>
      </c>
      <c r="J453" s="70">
        <v>0.02</v>
      </c>
      <c r="K453" s="71">
        <v>0.63</v>
      </c>
      <c r="L453" s="71">
        <v>0.83</v>
      </c>
      <c r="M453" s="71">
        <v>3.9</v>
      </c>
      <c r="N453" s="71">
        <v>5.18</v>
      </c>
      <c r="O453" s="71"/>
      <c r="P453" s="178">
        <f t="shared" si="79"/>
        <v>195</v>
      </c>
      <c r="Q453" s="198">
        <v>13</v>
      </c>
      <c r="R453" s="178">
        <f t="shared" si="80"/>
        <v>2775</v>
      </c>
      <c r="S453" s="199">
        <v>185</v>
      </c>
      <c r="T453" s="66">
        <v>15</v>
      </c>
      <c r="U453" s="178">
        <f t="shared" si="81"/>
        <v>45</v>
      </c>
      <c r="V453" s="198">
        <v>3</v>
      </c>
      <c r="W453" s="178">
        <f t="shared" si="71"/>
        <v>3030</v>
      </c>
      <c r="X453" s="178"/>
      <c r="Y453" s="49" t="s">
        <v>171</v>
      </c>
    </row>
    <row r="454" spans="1:25" ht="15" customHeight="1">
      <c r="A454" s="9"/>
      <c r="B454" s="49" t="s">
        <v>13</v>
      </c>
      <c r="C454" s="66">
        <v>13</v>
      </c>
      <c r="D454" s="66">
        <v>13</v>
      </c>
      <c r="E454" s="88"/>
      <c r="F454" s="67"/>
      <c r="G454" s="33">
        <v>1.51</v>
      </c>
      <c r="H454" s="206">
        <v>1.51</v>
      </c>
      <c r="I454" s="33">
        <v>1.04</v>
      </c>
      <c r="J454" s="206">
        <v>1.04</v>
      </c>
      <c r="K454" s="33">
        <v>0.08</v>
      </c>
      <c r="L454" s="206">
        <v>0.08</v>
      </c>
      <c r="M454" s="33">
        <v>18.8</v>
      </c>
      <c r="N454" s="206">
        <v>18.8</v>
      </c>
      <c r="O454" s="33"/>
      <c r="P454" s="178">
        <f t="shared" si="79"/>
        <v>169</v>
      </c>
      <c r="Q454" s="198">
        <v>13</v>
      </c>
      <c r="R454" s="178">
        <f t="shared" si="80"/>
        <v>2405</v>
      </c>
      <c r="S454" s="199">
        <v>185</v>
      </c>
      <c r="T454" s="66">
        <v>12</v>
      </c>
      <c r="U454" s="178">
        <f t="shared" si="81"/>
        <v>39</v>
      </c>
      <c r="V454" s="198">
        <v>3</v>
      </c>
      <c r="W454" s="178">
        <f t="shared" si="71"/>
        <v>2625</v>
      </c>
      <c r="X454" s="178"/>
      <c r="Y454" s="49" t="s">
        <v>13</v>
      </c>
    </row>
    <row r="455" spans="1:25" ht="15" customHeight="1">
      <c r="A455" s="9"/>
      <c r="B455" s="49" t="s">
        <v>44</v>
      </c>
      <c r="C455" s="66">
        <v>6</v>
      </c>
      <c r="D455" s="66">
        <v>8</v>
      </c>
      <c r="E455" s="88"/>
      <c r="F455" s="67"/>
      <c r="G455" s="70">
        <v>0.13</v>
      </c>
      <c r="H455" s="70">
        <v>0.16</v>
      </c>
      <c r="I455" s="70">
        <v>0.3</v>
      </c>
      <c r="J455" s="70">
        <v>0.3</v>
      </c>
      <c r="K455" s="71">
        <v>0.11</v>
      </c>
      <c r="L455" s="71">
        <v>0.14000000000000001</v>
      </c>
      <c r="M455" s="71">
        <v>3.32</v>
      </c>
      <c r="N455" s="71">
        <v>5.65</v>
      </c>
      <c r="O455" s="71"/>
      <c r="P455" s="178">
        <f t="shared" si="79"/>
        <v>78</v>
      </c>
      <c r="Q455" s="198">
        <v>13</v>
      </c>
      <c r="R455" s="178">
        <f t="shared" si="80"/>
        <v>1480</v>
      </c>
      <c r="S455" s="199">
        <v>185</v>
      </c>
      <c r="T455" s="66">
        <v>8</v>
      </c>
      <c r="U455" s="178">
        <f t="shared" si="81"/>
        <v>24</v>
      </c>
      <c r="V455" s="198">
        <v>3</v>
      </c>
      <c r="W455" s="178">
        <f t="shared" si="71"/>
        <v>1590</v>
      </c>
      <c r="X455" s="178"/>
      <c r="Y455" s="49" t="s">
        <v>44</v>
      </c>
    </row>
    <row r="456" spans="1:25" ht="15" customHeight="1">
      <c r="A456" s="9"/>
      <c r="B456" s="49" t="s">
        <v>15</v>
      </c>
      <c r="C456" s="66">
        <v>2</v>
      </c>
      <c r="D456" s="66">
        <v>2</v>
      </c>
      <c r="E456" s="34"/>
      <c r="F456" s="67"/>
      <c r="G456" s="70">
        <v>0.01</v>
      </c>
      <c r="H456" s="70">
        <v>0.01</v>
      </c>
      <c r="I456" s="70">
        <v>1.65</v>
      </c>
      <c r="J456" s="70">
        <v>1.65</v>
      </c>
      <c r="K456" s="71">
        <v>0.01</v>
      </c>
      <c r="L456" s="71">
        <v>0.01</v>
      </c>
      <c r="M456" s="71">
        <v>15</v>
      </c>
      <c r="N456" s="71">
        <v>15</v>
      </c>
      <c r="O456" s="71"/>
      <c r="P456" s="178">
        <f t="shared" si="79"/>
        <v>26</v>
      </c>
      <c r="Q456" s="198">
        <v>13</v>
      </c>
      <c r="R456" s="178">
        <f t="shared" si="80"/>
        <v>370</v>
      </c>
      <c r="S456" s="199">
        <v>185</v>
      </c>
      <c r="T456" s="66">
        <v>2</v>
      </c>
      <c r="U456" s="178">
        <f t="shared" si="81"/>
        <v>6</v>
      </c>
      <c r="V456" s="198">
        <v>3</v>
      </c>
      <c r="W456" s="178">
        <f t="shared" si="71"/>
        <v>404</v>
      </c>
      <c r="X456" s="178"/>
      <c r="Y456" s="49" t="s">
        <v>15</v>
      </c>
    </row>
    <row r="457" spans="1:25" ht="15" customHeight="1">
      <c r="A457" s="9"/>
      <c r="B457" s="49" t="s">
        <v>43</v>
      </c>
      <c r="C457" s="66">
        <v>2</v>
      </c>
      <c r="D457" s="66">
        <v>2</v>
      </c>
      <c r="E457" s="34"/>
      <c r="F457" s="67"/>
      <c r="G457" s="70">
        <v>0</v>
      </c>
      <c r="H457" s="70">
        <v>0</v>
      </c>
      <c r="I457" s="70">
        <v>2</v>
      </c>
      <c r="J457" s="70">
        <v>2</v>
      </c>
      <c r="K457" s="71">
        <v>0</v>
      </c>
      <c r="L457" s="71">
        <v>0</v>
      </c>
      <c r="M457" s="71">
        <v>18</v>
      </c>
      <c r="N457" s="71">
        <v>18</v>
      </c>
      <c r="O457" s="71"/>
      <c r="P457" s="178">
        <f t="shared" si="79"/>
        <v>26</v>
      </c>
      <c r="Q457" s="198">
        <v>13</v>
      </c>
      <c r="R457" s="178">
        <f t="shared" si="80"/>
        <v>370</v>
      </c>
      <c r="S457" s="199">
        <v>185</v>
      </c>
      <c r="T457" s="66">
        <v>2</v>
      </c>
      <c r="U457" s="178">
        <f t="shared" si="81"/>
        <v>6</v>
      </c>
      <c r="V457" s="198">
        <v>3</v>
      </c>
      <c r="W457" s="178">
        <f t="shared" si="71"/>
        <v>404</v>
      </c>
      <c r="X457" s="178"/>
      <c r="Y457" s="49" t="s">
        <v>43</v>
      </c>
    </row>
    <row r="458" spans="1:25" ht="15" customHeight="1">
      <c r="A458" s="9"/>
      <c r="B458" s="49" t="s">
        <v>28</v>
      </c>
      <c r="C458" s="66">
        <v>110</v>
      </c>
      <c r="D458" s="66">
        <v>160</v>
      </c>
      <c r="E458" s="34"/>
      <c r="F458" s="67"/>
      <c r="G458" s="70">
        <v>0</v>
      </c>
      <c r="H458" s="70">
        <v>0</v>
      </c>
      <c r="I458" s="70">
        <v>0</v>
      </c>
      <c r="J458" s="71">
        <v>0</v>
      </c>
      <c r="K458" s="71">
        <v>0</v>
      </c>
      <c r="L458" s="71">
        <v>0</v>
      </c>
      <c r="M458" s="71">
        <v>0</v>
      </c>
      <c r="N458" s="71">
        <v>0</v>
      </c>
      <c r="O458" s="71"/>
      <c r="P458" s="178"/>
      <c r="Q458" s="198">
        <v>13</v>
      </c>
      <c r="R458" s="178"/>
      <c r="S458" s="199">
        <v>185</v>
      </c>
      <c r="T458" s="66"/>
      <c r="U458" s="178"/>
      <c r="V458" s="198">
        <v>3</v>
      </c>
      <c r="W458" s="178"/>
      <c r="X458" s="178"/>
      <c r="Y458" s="49" t="s">
        <v>28</v>
      </c>
    </row>
    <row r="459" spans="1:25" ht="44.25" customHeight="1">
      <c r="A459" s="9"/>
      <c r="B459" s="48" t="s">
        <v>172</v>
      </c>
      <c r="C459" s="66"/>
      <c r="D459" s="66"/>
      <c r="E459" s="34" t="s">
        <v>24</v>
      </c>
      <c r="F459" s="87" t="s">
        <v>274</v>
      </c>
      <c r="G459" s="68">
        <v>9.7200000000000006</v>
      </c>
      <c r="H459" s="68">
        <v>14.7</v>
      </c>
      <c r="I459" s="68">
        <v>11.6</v>
      </c>
      <c r="J459" s="69">
        <v>17.7</v>
      </c>
      <c r="K459" s="69">
        <v>13.73</v>
      </c>
      <c r="L459" s="69">
        <v>16.649999999999999</v>
      </c>
      <c r="M459" s="69">
        <v>206.8</v>
      </c>
      <c r="N459" s="69">
        <v>289.89999999999998</v>
      </c>
      <c r="O459" s="69"/>
      <c r="P459" s="178"/>
      <c r="Q459" s="198">
        <v>13</v>
      </c>
      <c r="R459" s="178"/>
      <c r="S459" s="199">
        <v>185</v>
      </c>
      <c r="T459" s="66"/>
      <c r="U459" s="178"/>
      <c r="V459" s="198">
        <v>3</v>
      </c>
      <c r="W459" s="178"/>
      <c r="X459" s="178"/>
      <c r="Y459" s="48" t="s">
        <v>172</v>
      </c>
    </row>
    <row r="460" spans="1:25" ht="15" customHeight="1">
      <c r="A460" s="9"/>
      <c r="B460" s="49" t="s">
        <v>36</v>
      </c>
      <c r="C460" s="66">
        <v>73</v>
      </c>
      <c r="D460" s="66">
        <v>85</v>
      </c>
      <c r="E460" s="34"/>
      <c r="F460" s="67"/>
      <c r="G460" s="70">
        <v>9.56</v>
      </c>
      <c r="H460" s="70">
        <v>11.19</v>
      </c>
      <c r="I460" s="70">
        <v>3.32</v>
      </c>
      <c r="J460" s="71">
        <v>12.06</v>
      </c>
      <c r="K460" s="71">
        <v>0</v>
      </c>
      <c r="L460" s="71">
        <v>0</v>
      </c>
      <c r="M460" s="71">
        <v>94.93</v>
      </c>
      <c r="N460" s="71">
        <v>172.48</v>
      </c>
      <c r="O460" s="71"/>
      <c r="P460" s="178">
        <f>SUM(C460*Q460)</f>
        <v>949</v>
      </c>
      <c r="Q460" s="198">
        <v>13</v>
      </c>
      <c r="R460" s="178">
        <f>SUM(D460*S460)</f>
        <v>15725</v>
      </c>
      <c r="S460" s="199">
        <v>185</v>
      </c>
      <c r="T460" s="66">
        <v>70</v>
      </c>
      <c r="U460" s="178">
        <f>SUM(D460*V460)</f>
        <v>255</v>
      </c>
      <c r="V460" s="198">
        <v>3</v>
      </c>
      <c r="W460" s="178">
        <f t="shared" ref="W460:W522" si="82">SUM(P460+R460+T460+U460)</f>
        <v>16999</v>
      </c>
      <c r="X460" s="178"/>
      <c r="Y460" s="49" t="s">
        <v>36</v>
      </c>
    </row>
    <row r="461" spans="1:25" ht="15" customHeight="1">
      <c r="A461" s="9"/>
      <c r="B461" s="56" t="s">
        <v>72</v>
      </c>
      <c r="C461" s="66">
        <v>6</v>
      </c>
      <c r="D461" s="66">
        <v>10</v>
      </c>
      <c r="E461" s="34"/>
      <c r="F461" s="67"/>
      <c r="G461" s="70">
        <v>0.41</v>
      </c>
      <c r="H461" s="70">
        <v>0.68</v>
      </c>
      <c r="I461" s="70">
        <v>0.05</v>
      </c>
      <c r="J461" s="70">
        <v>0.08</v>
      </c>
      <c r="K461" s="71">
        <v>4.63</v>
      </c>
      <c r="L461" s="71">
        <v>10.18</v>
      </c>
      <c r="M461" s="71">
        <v>10.69</v>
      </c>
      <c r="N461" s="71">
        <v>35.85</v>
      </c>
      <c r="O461" s="71"/>
      <c r="P461" s="178">
        <f>SUM(C461*Q461)</f>
        <v>78</v>
      </c>
      <c r="Q461" s="198">
        <v>13</v>
      </c>
      <c r="R461" s="178">
        <f>SUM(D461*S461)</f>
        <v>1850</v>
      </c>
      <c r="S461" s="199">
        <v>185</v>
      </c>
      <c r="T461" s="66">
        <v>10</v>
      </c>
      <c r="U461" s="178">
        <f>SUM(D461*V461)</f>
        <v>30</v>
      </c>
      <c r="V461" s="198">
        <v>3</v>
      </c>
      <c r="W461" s="178">
        <f t="shared" si="82"/>
        <v>1968</v>
      </c>
      <c r="X461" s="178"/>
      <c r="Y461" s="56" t="s">
        <v>72</v>
      </c>
    </row>
    <row r="462" spans="1:25" ht="15" customHeight="1">
      <c r="A462" s="9"/>
      <c r="B462" s="49" t="s">
        <v>156</v>
      </c>
      <c r="C462" s="66">
        <v>144</v>
      </c>
      <c r="D462" s="66">
        <v>180</v>
      </c>
      <c r="E462" s="34"/>
      <c r="F462" s="67"/>
      <c r="G462" s="70">
        <v>2.0099999999999998</v>
      </c>
      <c r="H462" s="70">
        <v>2.1</v>
      </c>
      <c r="I462" s="70">
        <v>0.32</v>
      </c>
      <c r="J462" s="70">
        <v>0.4</v>
      </c>
      <c r="K462" s="71">
        <v>6.19</v>
      </c>
      <c r="L462" s="71">
        <v>3.92</v>
      </c>
      <c r="M462" s="71">
        <v>32.25</v>
      </c>
      <c r="N462" s="71">
        <v>24.78</v>
      </c>
      <c r="O462" s="71"/>
      <c r="P462" s="178">
        <f>SUM(C462*Q462)</f>
        <v>1872</v>
      </c>
      <c r="Q462" s="198">
        <v>13</v>
      </c>
      <c r="R462" s="178">
        <f>SUM(D462*S462)</f>
        <v>33300</v>
      </c>
      <c r="S462" s="199">
        <v>185</v>
      </c>
      <c r="T462" s="66">
        <v>180</v>
      </c>
      <c r="U462" s="178">
        <f>SUM(D462*V462)</f>
        <v>540</v>
      </c>
      <c r="V462" s="198">
        <v>3</v>
      </c>
      <c r="W462" s="178">
        <f t="shared" si="82"/>
        <v>35892</v>
      </c>
      <c r="X462" s="178"/>
      <c r="Y462" s="49" t="s">
        <v>156</v>
      </c>
    </row>
    <row r="463" spans="1:25" ht="15" customHeight="1">
      <c r="A463" s="9"/>
      <c r="B463" s="49" t="s">
        <v>41</v>
      </c>
      <c r="C463" s="73">
        <v>8</v>
      </c>
      <c r="D463" s="66">
        <v>10</v>
      </c>
      <c r="E463" s="72"/>
      <c r="F463" s="67"/>
      <c r="G463" s="70">
        <v>0.09</v>
      </c>
      <c r="H463" s="70">
        <v>0.11</v>
      </c>
      <c r="I463" s="70">
        <v>0.01</v>
      </c>
      <c r="J463" s="70">
        <v>0.01</v>
      </c>
      <c r="K463" s="71">
        <v>0.64</v>
      </c>
      <c r="L463" s="71">
        <v>0.64</v>
      </c>
      <c r="M463" s="71">
        <v>3.41</v>
      </c>
      <c r="N463" s="71">
        <v>3.41</v>
      </c>
      <c r="O463" s="71"/>
      <c r="P463" s="178">
        <f>SUM(C463*Q463)</f>
        <v>104</v>
      </c>
      <c r="Q463" s="198">
        <v>13</v>
      </c>
      <c r="R463" s="178">
        <f>SUM(D463*S463)</f>
        <v>1850</v>
      </c>
      <c r="S463" s="199">
        <v>185</v>
      </c>
      <c r="T463" s="66">
        <v>10</v>
      </c>
      <c r="U463" s="178">
        <f>SUM(D463*V463)</f>
        <v>30</v>
      </c>
      <c r="V463" s="198">
        <v>3</v>
      </c>
      <c r="W463" s="178">
        <f t="shared" si="82"/>
        <v>1994</v>
      </c>
      <c r="X463" s="178"/>
      <c r="Y463" s="49" t="s">
        <v>41</v>
      </c>
    </row>
    <row r="464" spans="1:25" ht="15" customHeight="1">
      <c r="A464" s="9"/>
      <c r="B464" s="49" t="s">
        <v>43</v>
      </c>
      <c r="C464" s="66">
        <v>3</v>
      </c>
      <c r="D464" s="66">
        <v>3</v>
      </c>
      <c r="E464" s="34"/>
      <c r="F464" s="67"/>
      <c r="G464" s="70">
        <v>0</v>
      </c>
      <c r="H464" s="70">
        <v>0</v>
      </c>
      <c r="I464" s="70">
        <v>3</v>
      </c>
      <c r="J464" s="71">
        <v>3</v>
      </c>
      <c r="K464" s="71">
        <v>0</v>
      </c>
      <c r="L464" s="71">
        <v>0</v>
      </c>
      <c r="M464" s="71">
        <v>27</v>
      </c>
      <c r="N464" s="71">
        <v>27</v>
      </c>
      <c r="O464" s="71"/>
      <c r="P464" s="178">
        <f>SUM(C464*Q464)</f>
        <v>39</v>
      </c>
      <c r="Q464" s="198">
        <v>13</v>
      </c>
      <c r="R464" s="178">
        <f>SUM(D464*S464)</f>
        <v>555</v>
      </c>
      <c r="S464" s="199">
        <v>185</v>
      </c>
      <c r="T464" s="66">
        <v>3</v>
      </c>
      <c r="U464" s="178">
        <f>SUM(D464*V464)</f>
        <v>9</v>
      </c>
      <c r="V464" s="198">
        <v>3</v>
      </c>
      <c r="W464" s="178">
        <f t="shared" si="82"/>
        <v>606</v>
      </c>
      <c r="X464" s="178"/>
      <c r="Y464" s="49" t="s">
        <v>43</v>
      </c>
    </row>
    <row r="465" spans="1:26" ht="15" customHeight="1">
      <c r="A465" s="9"/>
      <c r="B465" s="48" t="s">
        <v>89</v>
      </c>
      <c r="C465" s="66"/>
      <c r="D465" s="66"/>
      <c r="E465" s="34"/>
      <c r="F465" s="67"/>
      <c r="G465" s="70"/>
      <c r="H465" s="70"/>
      <c r="I465" s="70"/>
      <c r="J465" s="71"/>
      <c r="K465" s="71"/>
      <c r="L465" s="71"/>
      <c r="M465" s="71"/>
      <c r="N465" s="71"/>
      <c r="O465" s="71"/>
      <c r="P465" s="178"/>
      <c r="Q465" s="198">
        <v>13</v>
      </c>
      <c r="R465" s="178"/>
      <c r="S465" s="199">
        <v>185</v>
      </c>
      <c r="T465" s="66"/>
      <c r="U465" s="178"/>
      <c r="V465" s="198">
        <v>3</v>
      </c>
      <c r="W465" s="178"/>
      <c r="X465" s="178"/>
      <c r="Y465" s="48" t="s">
        <v>89</v>
      </c>
    </row>
    <row r="466" spans="1:26" ht="15" customHeight="1">
      <c r="A466" s="9"/>
      <c r="B466" s="49" t="s">
        <v>42</v>
      </c>
      <c r="C466" s="73" t="s">
        <v>108</v>
      </c>
      <c r="D466" s="73" t="s">
        <v>108</v>
      </c>
      <c r="E466" s="88"/>
      <c r="F466" s="67"/>
      <c r="G466" s="70">
        <v>0.09</v>
      </c>
      <c r="H466" s="70">
        <v>0.09</v>
      </c>
      <c r="I466" s="70">
        <v>0</v>
      </c>
      <c r="J466" s="70">
        <v>0</v>
      </c>
      <c r="K466" s="71">
        <v>0.23</v>
      </c>
      <c r="L466" s="71">
        <v>0.23</v>
      </c>
      <c r="M466" s="71">
        <v>1.35</v>
      </c>
      <c r="N466" s="71">
        <v>1.35</v>
      </c>
      <c r="O466" s="71"/>
      <c r="P466" s="178">
        <f>SUM(C466*Q466)</f>
        <v>39</v>
      </c>
      <c r="Q466" s="198">
        <v>13</v>
      </c>
      <c r="R466" s="178">
        <f>SUM(D466*S466)</f>
        <v>555</v>
      </c>
      <c r="S466" s="199">
        <v>185</v>
      </c>
      <c r="T466" s="73" t="s">
        <v>108</v>
      </c>
      <c r="U466" s="178">
        <f>SUM(D466*V466)</f>
        <v>9</v>
      </c>
      <c r="V466" s="198">
        <v>3</v>
      </c>
      <c r="W466" s="178">
        <f t="shared" si="82"/>
        <v>606</v>
      </c>
      <c r="X466" s="178"/>
      <c r="Y466" s="49" t="s">
        <v>42</v>
      </c>
    </row>
    <row r="467" spans="1:26" ht="15" customHeight="1">
      <c r="A467" s="9"/>
      <c r="B467" s="49" t="s">
        <v>44</v>
      </c>
      <c r="C467" s="66">
        <v>13</v>
      </c>
      <c r="D467" s="66">
        <v>13</v>
      </c>
      <c r="E467" s="72"/>
      <c r="F467" s="67"/>
      <c r="G467" s="70">
        <v>0.28000000000000003</v>
      </c>
      <c r="H467" s="70">
        <v>0.21</v>
      </c>
      <c r="I467" s="70">
        <v>1.62</v>
      </c>
      <c r="J467" s="70">
        <v>0.48</v>
      </c>
      <c r="K467" s="71">
        <v>0.43</v>
      </c>
      <c r="L467" s="71">
        <v>7.0000000000000007E-2</v>
      </c>
      <c r="M467" s="71">
        <v>17.510000000000002</v>
      </c>
      <c r="N467" s="71">
        <v>4.37</v>
      </c>
      <c r="O467" s="71"/>
      <c r="P467" s="178">
        <f>SUM(C467*Q467)</f>
        <v>169</v>
      </c>
      <c r="Q467" s="198">
        <v>13</v>
      </c>
      <c r="R467" s="178">
        <f>SUM(D467*S467)</f>
        <v>2405</v>
      </c>
      <c r="S467" s="199">
        <v>185</v>
      </c>
      <c r="T467" s="66">
        <v>13</v>
      </c>
      <c r="U467" s="178">
        <f>SUM(D467*V467)</f>
        <v>39</v>
      </c>
      <c r="V467" s="198">
        <v>3</v>
      </c>
      <c r="W467" s="178">
        <f t="shared" si="82"/>
        <v>2626</v>
      </c>
      <c r="X467" s="178"/>
      <c r="Y467" s="49" t="s">
        <v>44</v>
      </c>
    </row>
    <row r="468" spans="1:26" ht="15" customHeight="1">
      <c r="A468" s="9"/>
      <c r="B468" s="49" t="s">
        <v>88</v>
      </c>
      <c r="C468" s="66">
        <v>2</v>
      </c>
      <c r="D468" s="66">
        <v>2</v>
      </c>
      <c r="E468" s="34"/>
      <c r="F468" s="67"/>
      <c r="G468" s="78">
        <v>0.22</v>
      </c>
      <c r="H468" s="78">
        <v>0.22</v>
      </c>
      <c r="I468" s="78">
        <v>0.02</v>
      </c>
      <c r="J468" s="78">
        <v>0.02</v>
      </c>
      <c r="K468" s="79">
        <v>1.6</v>
      </c>
      <c r="L468" s="79">
        <v>1.6</v>
      </c>
      <c r="M468" s="79">
        <v>5.66</v>
      </c>
      <c r="N468" s="79">
        <v>5.66</v>
      </c>
      <c r="O468" s="71"/>
      <c r="P468" s="178">
        <f>SUM(C468*Q468)</f>
        <v>26</v>
      </c>
      <c r="Q468" s="198">
        <v>13</v>
      </c>
      <c r="R468" s="178">
        <f>SUM(D468*S468)</f>
        <v>370</v>
      </c>
      <c r="S468" s="199">
        <v>185</v>
      </c>
      <c r="T468" s="66">
        <v>2</v>
      </c>
      <c r="U468" s="178">
        <f>SUM(D468*V468)</f>
        <v>6</v>
      </c>
      <c r="V468" s="198">
        <v>3</v>
      </c>
      <c r="W468" s="178">
        <f t="shared" si="82"/>
        <v>404</v>
      </c>
      <c r="X468" s="178"/>
      <c r="Y468" s="49" t="s">
        <v>88</v>
      </c>
    </row>
    <row r="469" spans="1:26" ht="15" customHeight="1">
      <c r="A469" s="9"/>
      <c r="B469" s="56" t="s">
        <v>15</v>
      </c>
      <c r="C469" s="66">
        <v>2</v>
      </c>
      <c r="D469" s="66">
        <v>2</v>
      </c>
      <c r="E469" s="72"/>
      <c r="F469" s="67"/>
      <c r="G469" s="70">
        <v>0.01</v>
      </c>
      <c r="H469" s="70">
        <v>0.01</v>
      </c>
      <c r="I469" s="70">
        <v>1.65</v>
      </c>
      <c r="J469" s="70">
        <v>1.65</v>
      </c>
      <c r="K469" s="71">
        <v>0.01</v>
      </c>
      <c r="L469" s="71">
        <v>0.01</v>
      </c>
      <c r="M469" s="71">
        <v>14</v>
      </c>
      <c r="N469" s="71">
        <v>15</v>
      </c>
      <c r="O469" s="71"/>
      <c r="P469" s="178">
        <f>SUM(C469*Q469)</f>
        <v>26</v>
      </c>
      <c r="Q469" s="198">
        <v>13</v>
      </c>
      <c r="R469" s="178">
        <f>SUM(D469*S469)</f>
        <v>370</v>
      </c>
      <c r="S469" s="199">
        <v>185</v>
      </c>
      <c r="T469" s="66">
        <v>2</v>
      </c>
      <c r="U469" s="178">
        <f>SUM(D469*V469)</f>
        <v>6</v>
      </c>
      <c r="V469" s="198">
        <v>3</v>
      </c>
      <c r="W469" s="178">
        <f t="shared" si="82"/>
        <v>404</v>
      </c>
      <c r="X469" s="178"/>
      <c r="Y469" s="56" t="s">
        <v>15</v>
      </c>
    </row>
    <row r="470" spans="1:26" ht="15" customHeight="1">
      <c r="A470" s="9"/>
      <c r="B470" s="48" t="s">
        <v>81</v>
      </c>
      <c r="C470" s="66">
        <v>42</v>
      </c>
      <c r="D470" s="125">
        <v>62</v>
      </c>
      <c r="E470" s="72" t="s">
        <v>82</v>
      </c>
      <c r="F470" s="124" t="s">
        <v>47</v>
      </c>
      <c r="G470" s="68">
        <v>0.28000000000000003</v>
      </c>
      <c r="H470" s="68">
        <v>0.42</v>
      </c>
      <c r="I470" s="68">
        <v>0.04</v>
      </c>
      <c r="J470" s="69">
        <v>0.06</v>
      </c>
      <c r="K470" s="69">
        <v>0.76</v>
      </c>
      <c r="L470" s="69">
        <v>1.1399999999999999</v>
      </c>
      <c r="M470" s="69">
        <v>4.4000000000000004</v>
      </c>
      <c r="N470" s="69">
        <v>6.6</v>
      </c>
      <c r="O470" s="69"/>
      <c r="P470" s="178">
        <f>SUM(C470*Q470)</f>
        <v>546</v>
      </c>
      <c r="Q470" s="198">
        <v>13</v>
      </c>
      <c r="R470" s="178">
        <f>SUM(D470*S470)</f>
        <v>11470</v>
      </c>
      <c r="S470" s="199">
        <v>185</v>
      </c>
      <c r="T470" s="125">
        <v>62</v>
      </c>
      <c r="U470" s="178">
        <f>SUM(D470*V470)</f>
        <v>186</v>
      </c>
      <c r="V470" s="198">
        <v>3</v>
      </c>
      <c r="W470" s="178">
        <f t="shared" si="82"/>
        <v>12264</v>
      </c>
      <c r="X470" s="178"/>
      <c r="Y470" s="48" t="s">
        <v>81</v>
      </c>
    </row>
    <row r="471" spans="1:26" ht="31.5" customHeight="1">
      <c r="A471" s="9"/>
      <c r="B471" s="48" t="s">
        <v>56</v>
      </c>
      <c r="C471" s="66"/>
      <c r="D471" s="66"/>
      <c r="E471" s="34" t="s">
        <v>35</v>
      </c>
      <c r="F471" s="67" t="s">
        <v>24</v>
      </c>
      <c r="G471" s="68">
        <v>7.0000000000000007E-2</v>
      </c>
      <c r="H471" s="68">
        <v>0.08</v>
      </c>
      <c r="I471" s="68">
        <v>7.0000000000000007E-2</v>
      </c>
      <c r="J471" s="69">
        <v>0.08</v>
      </c>
      <c r="K471" s="69">
        <v>7.67</v>
      </c>
      <c r="L471" s="69">
        <v>8.86</v>
      </c>
      <c r="M471" s="69">
        <v>31.99</v>
      </c>
      <c r="N471" s="69">
        <v>36.93</v>
      </c>
      <c r="O471" s="69"/>
      <c r="P471" s="178"/>
      <c r="Q471" s="198">
        <v>13</v>
      </c>
      <c r="R471" s="178"/>
      <c r="S471" s="199">
        <v>185</v>
      </c>
      <c r="T471" s="66"/>
      <c r="U471" s="178"/>
      <c r="V471" s="198">
        <v>3</v>
      </c>
      <c r="W471" s="178"/>
      <c r="X471" s="178"/>
      <c r="Y471" s="48" t="s">
        <v>56</v>
      </c>
    </row>
    <row r="472" spans="1:26" ht="15" customHeight="1">
      <c r="A472" s="9"/>
      <c r="B472" s="49" t="s">
        <v>57</v>
      </c>
      <c r="C472" s="66">
        <v>20</v>
      </c>
      <c r="D472" s="66">
        <v>22</v>
      </c>
      <c r="E472" s="72"/>
      <c r="F472" s="67"/>
      <c r="G472" s="70">
        <v>7.0000000000000007E-2</v>
      </c>
      <c r="H472" s="70">
        <v>0.08</v>
      </c>
      <c r="I472" s="70">
        <v>7.0000000000000007E-2</v>
      </c>
      <c r="J472" s="71">
        <v>0.08</v>
      </c>
      <c r="K472" s="71">
        <v>1.67</v>
      </c>
      <c r="L472" s="71">
        <v>1.86</v>
      </c>
      <c r="M472" s="71">
        <v>7.99</v>
      </c>
      <c r="N472" s="71">
        <v>8.93</v>
      </c>
      <c r="O472" s="71"/>
      <c r="P472" s="178">
        <f>SUM(C472*Q472)</f>
        <v>260</v>
      </c>
      <c r="Q472" s="198">
        <v>13</v>
      </c>
      <c r="R472" s="178">
        <f>SUM(D472*S472)</f>
        <v>4070</v>
      </c>
      <c r="S472" s="199">
        <v>185</v>
      </c>
      <c r="T472" s="66">
        <v>38</v>
      </c>
      <c r="U472" s="178">
        <f>SUM(D472*V472)</f>
        <v>66</v>
      </c>
      <c r="V472" s="198">
        <v>3</v>
      </c>
      <c r="W472" s="178">
        <f t="shared" si="82"/>
        <v>4434</v>
      </c>
      <c r="X472" s="178"/>
      <c r="Y472" s="49" t="s">
        <v>57</v>
      </c>
    </row>
    <row r="473" spans="1:26" ht="15" customHeight="1">
      <c r="A473" s="9"/>
      <c r="B473" s="49" t="s">
        <v>26</v>
      </c>
      <c r="C473" s="66">
        <v>6</v>
      </c>
      <c r="D473" s="66">
        <v>7</v>
      </c>
      <c r="E473" s="72"/>
      <c r="F473" s="67"/>
      <c r="G473" s="70">
        <v>0</v>
      </c>
      <c r="H473" s="70">
        <v>0</v>
      </c>
      <c r="I473" s="70">
        <v>0</v>
      </c>
      <c r="J473" s="71">
        <v>0</v>
      </c>
      <c r="K473" s="71">
        <v>6</v>
      </c>
      <c r="L473" s="71">
        <v>7</v>
      </c>
      <c r="M473" s="71">
        <v>24</v>
      </c>
      <c r="N473" s="71">
        <v>28</v>
      </c>
      <c r="O473" s="71"/>
      <c r="P473" s="178">
        <f>SUM(C473*Q473)</f>
        <v>78</v>
      </c>
      <c r="Q473" s="198">
        <v>13</v>
      </c>
      <c r="R473" s="178">
        <f>SUM(D473*S473)</f>
        <v>1295</v>
      </c>
      <c r="S473" s="199">
        <v>185</v>
      </c>
      <c r="T473" s="66">
        <v>7</v>
      </c>
      <c r="U473" s="178">
        <f>SUM(D473*V473)</f>
        <v>21</v>
      </c>
      <c r="V473" s="198">
        <v>3</v>
      </c>
      <c r="W473" s="178">
        <f t="shared" si="82"/>
        <v>1401</v>
      </c>
      <c r="X473" s="178"/>
      <c r="Y473" s="49" t="s">
        <v>26</v>
      </c>
    </row>
    <row r="474" spans="1:26" ht="15" customHeight="1">
      <c r="A474" s="9"/>
      <c r="B474" s="49" t="s">
        <v>28</v>
      </c>
      <c r="C474" s="66">
        <v>160</v>
      </c>
      <c r="D474" s="66">
        <v>190</v>
      </c>
      <c r="E474" s="72"/>
      <c r="F474" s="67"/>
      <c r="G474" s="70">
        <v>0</v>
      </c>
      <c r="H474" s="70">
        <v>0</v>
      </c>
      <c r="I474" s="70">
        <v>0</v>
      </c>
      <c r="J474" s="71">
        <v>0</v>
      </c>
      <c r="K474" s="71">
        <v>0</v>
      </c>
      <c r="L474" s="71">
        <v>0</v>
      </c>
      <c r="M474" s="71">
        <v>0</v>
      </c>
      <c r="N474" s="71">
        <v>0</v>
      </c>
      <c r="O474" s="71"/>
      <c r="P474" s="178"/>
      <c r="Q474" s="198">
        <v>13</v>
      </c>
      <c r="R474" s="178"/>
      <c r="S474" s="199">
        <v>185</v>
      </c>
      <c r="T474" s="66"/>
      <c r="U474" s="178"/>
      <c r="V474" s="198">
        <v>3</v>
      </c>
      <c r="W474" s="178"/>
      <c r="X474" s="178"/>
      <c r="Y474" s="49" t="s">
        <v>28</v>
      </c>
    </row>
    <row r="475" spans="1:26" ht="15" customHeight="1">
      <c r="A475" s="10"/>
      <c r="B475" s="52" t="s">
        <v>58</v>
      </c>
      <c r="C475" s="76">
        <v>20</v>
      </c>
      <c r="D475" s="76">
        <v>27</v>
      </c>
      <c r="E475" s="100" t="s">
        <v>59</v>
      </c>
      <c r="F475" s="67" t="s">
        <v>222</v>
      </c>
      <c r="G475" s="101">
        <v>1.52</v>
      </c>
      <c r="H475" s="68">
        <v>2.0499999999999998</v>
      </c>
      <c r="I475" s="101">
        <v>0.16</v>
      </c>
      <c r="J475" s="69">
        <v>0.22</v>
      </c>
      <c r="K475" s="102">
        <v>9.8000000000000007</v>
      </c>
      <c r="L475" s="69">
        <v>13.8</v>
      </c>
      <c r="M475" s="102">
        <v>47</v>
      </c>
      <c r="N475" s="69">
        <v>67.599999999999994</v>
      </c>
      <c r="O475" s="69"/>
      <c r="P475" s="178">
        <f>SUM(C475*Q475)</f>
        <v>260</v>
      </c>
      <c r="Q475" s="198">
        <v>13</v>
      </c>
      <c r="R475" s="178">
        <f>SUM(D475*S475)</f>
        <v>4995</v>
      </c>
      <c r="S475" s="199">
        <v>185</v>
      </c>
      <c r="T475" s="76">
        <v>27</v>
      </c>
      <c r="U475" s="178">
        <f>SUM(D475*V475)</f>
        <v>81</v>
      </c>
      <c r="V475" s="198">
        <v>3</v>
      </c>
      <c r="W475" s="178">
        <f t="shared" si="82"/>
        <v>5363</v>
      </c>
      <c r="X475" s="178"/>
      <c r="Y475" s="52" t="s">
        <v>58</v>
      </c>
      <c r="Z475" s="1">
        <f>SUM(W435+W475)</f>
        <v>10348</v>
      </c>
    </row>
    <row r="476" spans="1:26" ht="15" customHeight="1">
      <c r="A476" s="10"/>
      <c r="B476" s="52" t="s">
        <v>60</v>
      </c>
      <c r="C476" s="76">
        <v>28</v>
      </c>
      <c r="D476" s="76">
        <v>35</v>
      </c>
      <c r="E476" s="100" t="s">
        <v>61</v>
      </c>
      <c r="F476" s="99" t="s">
        <v>223</v>
      </c>
      <c r="G476" s="101">
        <v>1.57</v>
      </c>
      <c r="H476" s="101">
        <v>1.96</v>
      </c>
      <c r="I476" s="101">
        <v>0.31</v>
      </c>
      <c r="J476" s="102">
        <v>0.39</v>
      </c>
      <c r="K476" s="102">
        <v>13.8</v>
      </c>
      <c r="L476" s="102">
        <v>17.3</v>
      </c>
      <c r="M476" s="102">
        <v>65</v>
      </c>
      <c r="N476" s="102">
        <v>81</v>
      </c>
      <c r="O476" s="102"/>
      <c r="P476" s="178">
        <f>SUM(C476*Q476)</f>
        <v>364</v>
      </c>
      <c r="Q476" s="198">
        <v>13</v>
      </c>
      <c r="R476" s="178">
        <f>SUM(D476*S476)</f>
        <v>6475</v>
      </c>
      <c r="S476" s="199">
        <v>185</v>
      </c>
      <c r="T476" s="76">
        <v>35</v>
      </c>
      <c r="U476" s="178">
        <f>SUM(D476*V476)</f>
        <v>105</v>
      </c>
      <c r="V476" s="198">
        <v>3</v>
      </c>
      <c r="W476" s="178">
        <f t="shared" si="82"/>
        <v>6979</v>
      </c>
      <c r="X476" s="178"/>
      <c r="Y476" s="52" t="s">
        <v>60</v>
      </c>
      <c r="Z476" s="1">
        <f>SUM(W476)</f>
        <v>6979</v>
      </c>
    </row>
    <row r="477" spans="1:26" ht="15" customHeight="1">
      <c r="A477" s="16" t="s">
        <v>62</v>
      </c>
      <c r="B477" s="53"/>
      <c r="C477" s="110"/>
      <c r="D477" s="110"/>
      <c r="E477" s="81"/>
      <c r="F477" s="82"/>
      <c r="G477" s="83">
        <f t="shared" ref="G477:N477" si="83">G447+G459+G470+G471+G475+G476</f>
        <v>17.690000000000001</v>
      </c>
      <c r="H477" s="83">
        <f t="shared" si="83"/>
        <v>24.150000000000002</v>
      </c>
      <c r="I477" s="83">
        <f t="shared" si="83"/>
        <v>18.639999999999997</v>
      </c>
      <c r="J477" s="83">
        <f t="shared" si="83"/>
        <v>25.229999999999997</v>
      </c>
      <c r="K477" s="83">
        <f t="shared" si="83"/>
        <v>52.92</v>
      </c>
      <c r="L477" s="83">
        <f t="shared" si="83"/>
        <v>66.63</v>
      </c>
      <c r="M477" s="83">
        <f t="shared" si="83"/>
        <v>461.95</v>
      </c>
      <c r="N477" s="83">
        <f t="shared" si="83"/>
        <v>599.70000000000005</v>
      </c>
      <c r="O477" s="83"/>
      <c r="P477" s="188"/>
      <c r="Q477" s="198">
        <v>13</v>
      </c>
      <c r="R477" s="188"/>
      <c r="S477" s="199">
        <v>185</v>
      </c>
      <c r="T477" s="80"/>
      <c r="U477" s="188"/>
      <c r="V477" s="188"/>
      <c r="W477" s="188"/>
      <c r="X477" s="188"/>
      <c r="Y477" s="53"/>
    </row>
    <row r="478" spans="1:26" ht="15" customHeight="1">
      <c r="A478" s="25" t="s">
        <v>63</v>
      </c>
      <c r="B478" s="53"/>
      <c r="C478" s="80"/>
      <c r="D478" s="80"/>
      <c r="E478" s="81"/>
      <c r="F478" s="84"/>
      <c r="G478" s="116"/>
      <c r="H478" s="116"/>
      <c r="I478" s="116"/>
      <c r="J478" s="86"/>
      <c r="K478" s="86"/>
      <c r="L478" s="86"/>
      <c r="M478" s="86"/>
      <c r="N478" s="86"/>
      <c r="O478" s="104"/>
      <c r="P478" s="188"/>
      <c r="Q478" s="198">
        <v>13</v>
      </c>
      <c r="R478" s="188"/>
      <c r="S478" s="199">
        <v>185</v>
      </c>
      <c r="T478" s="80"/>
      <c r="U478" s="188"/>
      <c r="V478" s="188"/>
      <c r="W478" s="188"/>
      <c r="X478" s="188"/>
      <c r="Y478" s="12" t="s">
        <v>63</v>
      </c>
    </row>
    <row r="479" spans="1:26" ht="29.25" customHeight="1">
      <c r="A479" s="9"/>
      <c r="B479" s="48" t="s">
        <v>173</v>
      </c>
      <c r="C479" s="66"/>
      <c r="D479" s="66"/>
      <c r="E479" s="34" t="s">
        <v>174</v>
      </c>
      <c r="F479" s="72" t="s">
        <v>239</v>
      </c>
      <c r="G479" s="68">
        <v>11.56</v>
      </c>
      <c r="H479" s="68">
        <v>14.76</v>
      </c>
      <c r="I479" s="68">
        <v>5.34</v>
      </c>
      <c r="J479" s="69">
        <v>7.02</v>
      </c>
      <c r="K479" s="69">
        <v>26.06</v>
      </c>
      <c r="L479" s="69">
        <v>37.840000000000003</v>
      </c>
      <c r="M479" s="69">
        <v>179.87</v>
      </c>
      <c r="N479" s="69">
        <v>246.73</v>
      </c>
      <c r="O479" s="69"/>
      <c r="P479" s="178"/>
      <c r="Q479" s="198">
        <v>13</v>
      </c>
      <c r="R479" s="178"/>
      <c r="S479" s="199">
        <v>185</v>
      </c>
      <c r="T479" s="66"/>
      <c r="U479" s="178"/>
      <c r="V479" s="178"/>
      <c r="W479" s="178"/>
      <c r="X479" s="178"/>
      <c r="Y479" s="48" t="s">
        <v>173</v>
      </c>
    </row>
    <row r="480" spans="1:26" ht="15" customHeight="1">
      <c r="A480" s="9"/>
      <c r="B480" s="49" t="s">
        <v>87</v>
      </c>
      <c r="C480" s="66">
        <v>72</v>
      </c>
      <c r="D480" s="66">
        <v>90</v>
      </c>
      <c r="E480" s="34"/>
      <c r="F480" s="67"/>
      <c r="G480" s="70">
        <v>8.5399999999999991</v>
      </c>
      <c r="H480" s="70">
        <v>10.67</v>
      </c>
      <c r="I480" s="70">
        <v>3.03</v>
      </c>
      <c r="J480" s="71">
        <v>3.78</v>
      </c>
      <c r="K480" s="71">
        <v>1.42</v>
      </c>
      <c r="L480" s="71">
        <v>1.77</v>
      </c>
      <c r="M480" s="71">
        <v>67.38</v>
      </c>
      <c r="N480" s="71">
        <v>84.22</v>
      </c>
      <c r="O480" s="71"/>
      <c r="P480" s="178">
        <f t="shared" ref="P480:P488" si="84">SUM(C480*Q480)</f>
        <v>936</v>
      </c>
      <c r="Q480" s="198">
        <v>13</v>
      </c>
      <c r="R480" s="178">
        <f t="shared" ref="R480:R488" si="85">SUM(D480*S480)</f>
        <v>16650</v>
      </c>
      <c r="S480" s="199">
        <v>185</v>
      </c>
      <c r="T480" s="66">
        <v>90</v>
      </c>
      <c r="U480" s="178">
        <f t="shared" ref="U480:U488" si="86">SUM(D480*V480)</f>
        <v>0</v>
      </c>
      <c r="V480" s="178"/>
      <c r="W480" s="178">
        <f t="shared" si="82"/>
        <v>17676</v>
      </c>
      <c r="X480" s="178"/>
      <c r="Y480" s="49" t="s">
        <v>87</v>
      </c>
    </row>
    <row r="481" spans="1:25" ht="15" customHeight="1">
      <c r="A481" s="9"/>
      <c r="B481" s="49" t="s">
        <v>88</v>
      </c>
      <c r="C481" s="66">
        <v>15</v>
      </c>
      <c r="D481" s="66">
        <v>17</v>
      </c>
      <c r="E481" s="34"/>
      <c r="F481" s="67"/>
      <c r="G481" s="70">
        <v>1.66</v>
      </c>
      <c r="H481" s="70">
        <v>2.12</v>
      </c>
      <c r="I481" s="70">
        <v>0.22</v>
      </c>
      <c r="J481" s="70">
        <v>0.28000000000000003</v>
      </c>
      <c r="K481" s="71">
        <v>10.98</v>
      </c>
      <c r="L481" s="71">
        <v>12.44</v>
      </c>
      <c r="M481" s="71">
        <v>22.74</v>
      </c>
      <c r="N481" s="71">
        <v>29.1</v>
      </c>
      <c r="O481" s="71"/>
      <c r="P481" s="178">
        <f t="shared" si="84"/>
        <v>195</v>
      </c>
      <c r="Q481" s="198">
        <v>13</v>
      </c>
      <c r="R481" s="178">
        <f t="shared" si="85"/>
        <v>3145</v>
      </c>
      <c r="S481" s="199">
        <v>185</v>
      </c>
      <c r="T481" s="66">
        <v>17</v>
      </c>
      <c r="U481" s="178">
        <f t="shared" si="86"/>
        <v>0</v>
      </c>
      <c r="V481" s="178"/>
      <c r="W481" s="178">
        <f t="shared" si="82"/>
        <v>3357</v>
      </c>
      <c r="X481" s="178"/>
      <c r="Y481" s="49" t="s">
        <v>88</v>
      </c>
    </row>
    <row r="482" spans="1:25" ht="15" customHeight="1">
      <c r="A482" s="9"/>
      <c r="B482" s="49" t="s">
        <v>13</v>
      </c>
      <c r="C482" s="66">
        <v>5.5</v>
      </c>
      <c r="D482" s="66">
        <v>5.5</v>
      </c>
      <c r="E482" s="34"/>
      <c r="F482" s="67"/>
      <c r="G482" s="70">
        <v>0.28999999999999998</v>
      </c>
      <c r="H482" s="70">
        <v>0.28999999999999998</v>
      </c>
      <c r="I482" s="70">
        <v>0.21</v>
      </c>
      <c r="J482" s="70">
        <v>0.21</v>
      </c>
      <c r="K482" s="71">
        <v>0.03</v>
      </c>
      <c r="L482" s="71">
        <v>0.03</v>
      </c>
      <c r="M482" s="71">
        <v>3.17</v>
      </c>
      <c r="N482" s="71">
        <v>3.17</v>
      </c>
      <c r="O482" s="71"/>
      <c r="P482" s="178">
        <f t="shared" si="84"/>
        <v>71.5</v>
      </c>
      <c r="Q482" s="198">
        <v>13</v>
      </c>
      <c r="R482" s="178">
        <f t="shared" si="85"/>
        <v>1017.5</v>
      </c>
      <c r="S482" s="199">
        <v>185</v>
      </c>
      <c r="T482" s="66">
        <v>5</v>
      </c>
      <c r="U482" s="178">
        <f t="shared" si="86"/>
        <v>0</v>
      </c>
      <c r="V482" s="178"/>
      <c r="W482" s="178">
        <f t="shared" si="82"/>
        <v>1094</v>
      </c>
      <c r="X482" s="178"/>
      <c r="Y482" s="49" t="s">
        <v>13</v>
      </c>
    </row>
    <row r="483" spans="1:25" ht="15" customHeight="1">
      <c r="A483" s="9"/>
      <c r="B483" s="49" t="s">
        <v>26</v>
      </c>
      <c r="C483" s="66">
        <v>3</v>
      </c>
      <c r="D483" s="66">
        <v>3.5</v>
      </c>
      <c r="E483" s="34"/>
      <c r="F483" s="67"/>
      <c r="G483" s="70">
        <v>0</v>
      </c>
      <c r="H483" s="70">
        <v>0</v>
      </c>
      <c r="I483" s="70">
        <v>0</v>
      </c>
      <c r="J483" s="71">
        <v>0</v>
      </c>
      <c r="K483" s="71">
        <v>3</v>
      </c>
      <c r="L483" s="71">
        <v>3.5</v>
      </c>
      <c r="M483" s="71">
        <v>12</v>
      </c>
      <c r="N483" s="71">
        <v>14</v>
      </c>
      <c r="O483" s="71"/>
      <c r="P483" s="178">
        <f t="shared" si="84"/>
        <v>39</v>
      </c>
      <c r="Q483" s="198">
        <v>13</v>
      </c>
      <c r="R483" s="178">
        <f t="shared" si="85"/>
        <v>647.5</v>
      </c>
      <c r="S483" s="199">
        <v>185</v>
      </c>
      <c r="T483" s="66">
        <v>3.5</v>
      </c>
      <c r="U483" s="178">
        <f t="shared" si="86"/>
        <v>0</v>
      </c>
      <c r="V483" s="178"/>
      <c r="W483" s="178">
        <f t="shared" si="82"/>
        <v>690</v>
      </c>
      <c r="X483" s="178"/>
      <c r="Y483" s="49" t="s">
        <v>26</v>
      </c>
    </row>
    <row r="484" spans="1:25" ht="15" customHeight="1">
      <c r="A484" s="9"/>
      <c r="B484" s="49" t="s">
        <v>175</v>
      </c>
      <c r="C484" s="66">
        <v>10</v>
      </c>
      <c r="D484" s="66">
        <v>15</v>
      </c>
      <c r="E484" s="34"/>
      <c r="F484" s="67"/>
      <c r="G484" s="70">
        <v>0.51</v>
      </c>
      <c r="H484" s="70">
        <v>0.83</v>
      </c>
      <c r="I484" s="70">
        <v>0.02</v>
      </c>
      <c r="J484" s="70">
        <v>0.04</v>
      </c>
      <c r="K484" s="71">
        <v>5.09</v>
      </c>
      <c r="L484" s="71">
        <v>8.15</v>
      </c>
      <c r="M484" s="71">
        <v>23.14</v>
      </c>
      <c r="N484" s="71">
        <v>37</v>
      </c>
      <c r="O484" s="71"/>
      <c r="P484" s="178">
        <f t="shared" si="84"/>
        <v>130</v>
      </c>
      <c r="Q484" s="198">
        <v>13</v>
      </c>
      <c r="R484" s="178">
        <f t="shared" si="85"/>
        <v>2775</v>
      </c>
      <c r="S484" s="199">
        <v>185</v>
      </c>
      <c r="T484" s="66">
        <v>15</v>
      </c>
      <c r="U484" s="178">
        <f t="shared" si="86"/>
        <v>0</v>
      </c>
      <c r="V484" s="178"/>
      <c r="W484" s="178">
        <f t="shared" si="82"/>
        <v>2920</v>
      </c>
      <c r="X484" s="178"/>
      <c r="Y484" s="49" t="s">
        <v>175</v>
      </c>
    </row>
    <row r="485" spans="1:25" ht="15" customHeight="1">
      <c r="A485" s="9"/>
      <c r="B485" s="49" t="s">
        <v>15</v>
      </c>
      <c r="C485" s="66">
        <v>1</v>
      </c>
      <c r="D485" s="66">
        <v>2</v>
      </c>
      <c r="E485" s="34"/>
      <c r="F485" s="67"/>
      <c r="G485" s="70">
        <v>0</v>
      </c>
      <c r="H485" s="70">
        <v>0.01</v>
      </c>
      <c r="I485" s="70">
        <v>0.82</v>
      </c>
      <c r="J485" s="70">
        <v>1.65</v>
      </c>
      <c r="K485" s="71">
        <v>0</v>
      </c>
      <c r="L485" s="71">
        <v>0.01</v>
      </c>
      <c r="M485" s="71">
        <v>7</v>
      </c>
      <c r="N485" s="71">
        <v>14.96</v>
      </c>
      <c r="O485" s="71"/>
      <c r="P485" s="178">
        <f t="shared" si="84"/>
        <v>13</v>
      </c>
      <c r="Q485" s="198">
        <v>13</v>
      </c>
      <c r="R485" s="178">
        <f t="shared" si="85"/>
        <v>370</v>
      </c>
      <c r="S485" s="199">
        <v>185</v>
      </c>
      <c r="T485" s="66">
        <v>2</v>
      </c>
      <c r="U485" s="178">
        <f t="shared" si="86"/>
        <v>0</v>
      </c>
      <c r="V485" s="178"/>
      <c r="W485" s="178">
        <f t="shared" si="82"/>
        <v>385</v>
      </c>
      <c r="X485" s="178"/>
      <c r="Y485" s="49" t="s">
        <v>15</v>
      </c>
    </row>
    <row r="486" spans="1:25" ht="15" customHeight="1">
      <c r="A486" s="9"/>
      <c r="B486" s="49" t="s">
        <v>43</v>
      </c>
      <c r="C486" s="66">
        <v>1</v>
      </c>
      <c r="D486" s="66">
        <v>1</v>
      </c>
      <c r="E486" s="72"/>
      <c r="F486" s="72"/>
      <c r="G486" s="70">
        <v>0</v>
      </c>
      <c r="H486" s="70">
        <v>0</v>
      </c>
      <c r="I486" s="70">
        <v>1</v>
      </c>
      <c r="J486" s="70">
        <v>1</v>
      </c>
      <c r="K486" s="71">
        <v>0</v>
      </c>
      <c r="L486" s="71">
        <v>0</v>
      </c>
      <c r="M486" s="71">
        <v>9</v>
      </c>
      <c r="N486" s="71">
        <v>9</v>
      </c>
      <c r="O486" s="71"/>
      <c r="P486" s="178">
        <f t="shared" si="84"/>
        <v>13</v>
      </c>
      <c r="Q486" s="198">
        <v>13</v>
      </c>
      <c r="R486" s="178">
        <f t="shared" si="85"/>
        <v>185</v>
      </c>
      <c r="S486" s="199">
        <v>185</v>
      </c>
      <c r="T486" s="66">
        <v>1</v>
      </c>
      <c r="U486" s="178">
        <f t="shared" si="86"/>
        <v>0</v>
      </c>
      <c r="V486" s="178"/>
      <c r="W486" s="178">
        <f t="shared" si="82"/>
        <v>199</v>
      </c>
      <c r="X486" s="178"/>
      <c r="Y486" s="49" t="s">
        <v>43</v>
      </c>
    </row>
    <row r="487" spans="1:25" ht="15" customHeight="1">
      <c r="A487" s="9"/>
      <c r="B487" s="49" t="s">
        <v>176</v>
      </c>
      <c r="C487" s="66">
        <v>20</v>
      </c>
      <c r="D487" s="66">
        <v>30</v>
      </c>
      <c r="E487" s="34"/>
      <c r="F487" s="67"/>
      <c r="G487" s="70">
        <v>0.56000000000000005</v>
      </c>
      <c r="H487" s="70">
        <v>0.84</v>
      </c>
      <c r="I487" s="70">
        <v>0.04</v>
      </c>
      <c r="J487" s="70">
        <v>0.06</v>
      </c>
      <c r="K487" s="70">
        <v>5.54</v>
      </c>
      <c r="L487" s="70">
        <v>11.94</v>
      </c>
      <c r="M487" s="71">
        <v>35.44</v>
      </c>
      <c r="N487" s="71">
        <v>55.28</v>
      </c>
      <c r="O487" s="71"/>
      <c r="P487" s="178">
        <f t="shared" si="84"/>
        <v>260</v>
      </c>
      <c r="Q487" s="198">
        <v>13</v>
      </c>
      <c r="R487" s="178">
        <f t="shared" si="85"/>
        <v>5550</v>
      </c>
      <c r="S487" s="199">
        <v>185</v>
      </c>
      <c r="T487" s="66">
        <v>30</v>
      </c>
      <c r="U487" s="178">
        <f t="shared" si="86"/>
        <v>0</v>
      </c>
      <c r="V487" s="178"/>
      <c r="W487" s="178">
        <f t="shared" si="82"/>
        <v>5840</v>
      </c>
      <c r="X487" s="178"/>
      <c r="Y487" s="49" t="s">
        <v>176</v>
      </c>
    </row>
    <row r="488" spans="1:25" ht="30" customHeight="1">
      <c r="A488" s="9"/>
      <c r="B488" s="48" t="s">
        <v>67</v>
      </c>
      <c r="C488" s="66">
        <v>150</v>
      </c>
      <c r="D488" s="66">
        <v>180</v>
      </c>
      <c r="E488" s="152" t="s">
        <v>35</v>
      </c>
      <c r="F488" s="67" t="s">
        <v>24</v>
      </c>
      <c r="G488" s="68">
        <v>3.77</v>
      </c>
      <c r="H488" s="68">
        <v>4.3499999999999996</v>
      </c>
      <c r="I488" s="68">
        <v>3.25</v>
      </c>
      <c r="J488" s="69">
        <v>3.75</v>
      </c>
      <c r="K488" s="69">
        <v>6.02</v>
      </c>
      <c r="L488" s="69">
        <v>7.2</v>
      </c>
      <c r="M488" s="69">
        <v>70</v>
      </c>
      <c r="N488" s="69">
        <v>81</v>
      </c>
      <c r="O488" s="69"/>
      <c r="P488" s="178">
        <f t="shared" si="84"/>
        <v>1950</v>
      </c>
      <c r="Q488" s="198">
        <v>13</v>
      </c>
      <c r="R488" s="178">
        <f t="shared" si="85"/>
        <v>33300</v>
      </c>
      <c r="S488" s="199">
        <v>185</v>
      </c>
      <c r="T488" s="66">
        <v>180</v>
      </c>
      <c r="U488" s="178">
        <f t="shared" si="86"/>
        <v>0</v>
      </c>
      <c r="V488" s="178"/>
      <c r="W488" s="178">
        <f t="shared" si="82"/>
        <v>35430</v>
      </c>
      <c r="X488" s="178"/>
      <c r="Y488" s="48" t="s">
        <v>67</v>
      </c>
    </row>
    <row r="489" spans="1:25" ht="15" customHeight="1">
      <c r="A489" s="16" t="s">
        <v>68</v>
      </c>
      <c r="B489" s="53"/>
      <c r="C489" s="110"/>
      <c r="D489" s="109"/>
      <c r="E489" s="81"/>
      <c r="F489" s="84"/>
      <c r="G489" s="83">
        <f t="shared" ref="G489:N489" si="87">G479+G488</f>
        <v>15.33</v>
      </c>
      <c r="H489" s="83">
        <f t="shared" si="87"/>
        <v>19.11</v>
      </c>
      <c r="I489" s="83">
        <f t="shared" si="87"/>
        <v>8.59</v>
      </c>
      <c r="J489" s="117">
        <f t="shared" si="87"/>
        <v>10.77</v>
      </c>
      <c r="K489" s="83">
        <f t="shared" si="87"/>
        <v>32.08</v>
      </c>
      <c r="L489" s="117">
        <f t="shared" si="87"/>
        <v>45.040000000000006</v>
      </c>
      <c r="M489" s="83">
        <f t="shared" si="87"/>
        <v>249.87</v>
      </c>
      <c r="N489" s="117">
        <f t="shared" si="87"/>
        <v>327.73</v>
      </c>
      <c r="O489" s="117"/>
      <c r="P489" s="188"/>
      <c r="Q489" s="188"/>
      <c r="R489" s="188"/>
      <c r="S489" s="189"/>
      <c r="T489" s="109"/>
      <c r="U489" s="188"/>
      <c r="V489" s="188"/>
      <c r="W489" s="188"/>
      <c r="X489" s="188"/>
      <c r="Y489" s="53"/>
    </row>
    <row r="490" spans="1:25" ht="15" customHeight="1">
      <c r="A490" s="17" t="s">
        <v>69</v>
      </c>
      <c r="B490" s="54"/>
      <c r="C490" s="109"/>
      <c r="D490" s="110"/>
      <c r="E490" s="111"/>
      <c r="F490" s="82"/>
      <c r="G490" s="83">
        <f t="shared" ref="G490:N490" si="88">G445+G477+G489</f>
        <v>44.31</v>
      </c>
      <c r="H490" s="83">
        <f t="shared" si="88"/>
        <v>56.71</v>
      </c>
      <c r="I490" s="83">
        <f t="shared" si="88"/>
        <v>41.56</v>
      </c>
      <c r="J490" s="83">
        <f t="shared" si="88"/>
        <v>52.36999999999999</v>
      </c>
      <c r="K490" s="117">
        <f t="shared" si="88"/>
        <v>140.29000000000002</v>
      </c>
      <c r="L490" s="83">
        <f t="shared" si="88"/>
        <v>178.01999999999998</v>
      </c>
      <c r="M490" s="117">
        <f t="shared" si="88"/>
        <v>1104.6500000000001</v>
      </c>
      <c r="N490" s="83">
        <f t="shared" si="88"/>
        <v>1419.66</v>
      </c>
      <c r="O490" s="83"/>
      <c r="P490" s="188"/>
      <c r="Q490" s="188"/>
      <c r="R490" s="188"/>
      <c r="S490" s="189"/>
      <c r="T490" s="110"/>
      <c r="U490" s="188"/>
      <c r="V490" s="188"/>
      <c r="W490" s="188"/>
      <c r="X490" s="188"/>
      <c r="Y490" s="54"/>
    </row>
    <row r="491" spans="1:25" ht="15" customHeight="1">
      <c r="A491" s="185" t="s">
        <v>177</v>
      </c>
      <c r="B491" s="180"/>
      <c r="C491" s="181"/>
      <c r="D491" s="181"/>
      <c r="E491" s="182"/>
      <c r="F491" s="182"/>
      <c r="G491" s="182"/>
      <c r="H491" s="182"/>
      <c r="I491" s="182"/>
      <c r="J491" s="182"/>
      <c r="K491" s="182"/>
      <c r="L491" s="182"/>
      <c r="M491" s="182"/>
      <c r="N491" s="182"/>
      <c r="O491" s="182"/>
      <c r="P491" s="193"/>
      <c r="Q491" s="194" t="s">
        <v>252</v>
      </c>
      <c r="R491" s="194"/>
      <c r="S491" s="194" t="s">
        <v>253</v>
      </c>
      <c r="T491" s="195" t="s">
        <v>254</v>
      </c>
      <c r="U491" s="194"/>
      <c r="V491" s="194" t="s">
        <v>256</v>
      </c>
      <c r="W491" s="194"/>
      <c r="X491" s="194"/>
      <c r="Y491" s="196" t="s">
        <v>177</v>
      </c>
    </row>
    <row r="492" spans="1:25" ht="15" customHeight="1">
      <c r="A492" s="3" t="s">
        <v>9</v>
      </c>
      <c r="B492" s="61"/>
      <c r="C492" s="128"/>
      <c r="D492" s="128"/>
      <c r="E492" s="149"/>
      <c r="F492" s="149"/>
      <c r="G492" s="116"/>
      <c r="H492" s="116"/>
      <c r="I492" s="116"/>
      <c r="J492" s="116"/>
      <c r="K492" s="86"/>
      <c r="L492" s="86"/>
      <c r="M492" s="86"/>
      <c r="N492" s="86"/>
      <c r="O492" s="86"/>
      <c r="P492" s="197"/>
      <c r="Q492" s="198">
        <v>11</v>
      </c>
      <c r="R492" s="199"/>
      <c r="S492" s="199">
        <v>191</v>
      </c>
      <c r="T492" s="200">
        <v>1</v>
      </c>
      <c r="U492" s="198"/>
      <c r="V492" s="198">
        <v>3</v>
      </c>
      <c r="W492" s="198" t="s">
        <v>255</v>
      </c>
      <c r="X492" s="198"/>
      <c r="Y492" s="201" t="s">
        <v>9</v>
      </c>
    </row>
    <row r="493" spans="1:25" ht="30.75" customHeight="1">
      <c r="A493" s="9"/>
      <c r="B493" s="48" t="s">
        <v>178</v>
      </c>
      <c r="C493" s="66"/>
      <c r="D493" s="66"/>
      <c r="E493" s="72" t="s">
        <v>35</v>
      </c>
      <c r="F493" s="87" t="s">
        <v>240</v>
      </c>
      <c r="G493" s="68">
        <v>4.1900000000000004</v>
      </c>
      <c r="H493" s="68">
        <v>5.01</v>
      </c>
      <c r="I493" s="68">
        <v>5.59</v>
      </c>
      <c r="J493" s="69">
        <v>8.48</v>
      </c>
      <c r="K493" s="69">
        <v>18.61</v>
      </c>
      <c r="L493" s="69">
        <v>25.17</v>
      </c>
      <c r="M493" s="69">
        <v>122.4</v>
      </c>
      <c r="N493" s="69">
        <v>197.44</v>
      </c>
      <c r="O493" s="69"/>
      <c r="P493" s="178"/>
      <c r="Q493" s="198">
        <v>11</v>
      </c>
      <c r="R493" s="178"/>
      <c r="S493" s="199">
        <v>191</v>
      </c>
      <c r="T493" s="66"/>
      <c r="U493" s="178"/>
      <c r="V493" s="198">
        <v>3</v>
      </c>
      <c r="W493" s="178"/>
      <c r="X493" s="178"/>
      <c r="Y493" s="48" t="s">
        <v>178</v>
      </c>
    </row>
    <row r="494" spans="1:25" ht="15" customHeight="1">
      <c r="A494" s="9"/>
      <c r="B494" s="49" t="s">
        <v>179</v>
      </c>
      <c r="C494" s="66">
        <v>15</v>
      </c>
      <c r="D494" s="66">
        <v>23</v>
      </c>
      <c r="E494" s="72"/>
      <c r="F494" s="72"/>
      <c r="G494" s="70">
        <v>0.67</v>
      </c>
      <c r="H494" s="70">
        <v>0.98</v>
      </c>
      <c r="I494" s="70">
        <v>0.08</v>
      </c>
      <c r="J494" s="71">
        <v>0.73</v>
      </c>
      <c r="K494" s="71">
        <v>9.81</v>
      </c>
      <c r="L494" s="71">
        <v>15.04</v>
      </c>
      <c r="M494" s="71">
        <v>22.67</v>
      </c>
      <c r="N494" s="71">
        <v>78.989999999999995</v>
      </c>
      <c r="O494" s="71"/>
      <c r="P494" s="178">
        <f>SUM(C494*Q494)</f>
        <v>165</v>
      </c>
      <c r="Q494" s="198">
        <v>11</v>
      </c>
      <c r="R494" s="178">
        <f>SUM(D494*S494)</f>
        <v>4393</v>
      </c>
      <c r="S494" s="199">
        <v>191</v>
      </c>
      <c r="T494" s="66">
        <v>23</v>
      </c>
      <c r="U494" s="178">
        <f>SUM(D494*V494)</f>
        <v>69</v>
      </c>
      <c r="V494" s="198">
        <v>3</v>
      </c>
      <c r="W494" s="178">
        <f t="shared" si="82"/>
        <v>4650</v>
      </c>
      <c r="X494" s="178"/>
      <c r="Y494" s="49" t="s">
        <v>179</v>
      </c>
    </row>
    <row r="495" spans="1:25" ht="15" customHeight="1">
      <c r="A495" s="9"/>
      <c r="B495" s="49" t="s">
        <v>14</v>
      </c>
      <c r="C495" s="66">
        <v>140</v>
      </c>
      <c r="D495" s="66">
        <v>160</v>
      </c>
      <c r="E495" s="72"/>
      <c r="F495" s="67"/>
      <c r="G495" s="70">
        <v>3.51</v>
      </c>
      <c r="H495" s="70">
        <v>4.0199999999999996</v>
      </c>
      <c r="I495" s="70">
        <v>3.03</v>
      </c>
      <c r="J495" s="70">
        <v>4.46</v>
      </c>
      <c r="K495" s="71">
        <v>5.78</v>
      </c>
      <c r="L495" s="71">
        <v>6.61</v>
      </c>
      <c r="M495" s="71">
        <v>65.33</v>
      </c>
      <c r="N495" s="71">
        <v>74.66</v>
      </c>
      <c r="O495" s="71"/>
      <c r="P495" s="178">
        <f>SUM(C495*Q495)</f>
        <v>1540</v>
      </c>
      <c r="Q495" s="198">
        <v>11</v>
      </c>
      <c r="R495" s="178">
        <f>SUM(D495*S495)</f>
        <v>30560</v>
      </c>
      <c r="S495" s="199">
        <v>191</v>
      </c>
      <c r="T495" s="66">
        <v>160</v>
      </c>
      <c r="U495" s="178">
        <f>SUM(D495*V495)</f>
        <v>480</v>
      </c>
      <c r="V495" s="198">
        <v>3</v>
      </c>
      <c r="W495" s="178">
        <f t="shared" si="82"/>
        <v>32740</v>
      </c>
      <c r="X495" s="178"/>
      <c r="Y495" s="49" t="s">
        <v>14</v>
      </c>
    </row>
    <row r="496" spans="1:25" ht="15" customHeight="1">
      <c r="A496" s="24"/>
      <c r="B496" s="49" t="s">
        <v>26</v>
      </c>
      <c r="C496" s="66">
        <v>3</v>
      </c>
      <c r="D496" s="66">
        <v>3.5</v>
      </c>
      <c r="E496" s="72"/>
      <c r="F496" s="72"/>
      <c r="G496" s="70">
        <v>0</v>
      </c>
      <c r="H496" s="70">
        <v>0</v>
      </c>
      <c r="I496" s="70">
        <v>0</v>
      </c>
      <c r="J496" s="71">
        <v>0</v>
      </c>
      <c r="K496" s="71">
        <v>3</v>
      </c>
      <c r="L496" s="71">
        <v>3.5</v>
      </c>
      <c r="M496" s="71">
        <v>12</v>
      </c>
      <c r="N496" s="71">
        <v>14</v>
      </c>
      <c r="O496" s="71"/>
      <c r="P496" s="178">
        <f>SUM(C496*Q496)</f>
        <v>33</v>
      </c>
      <c r="Q496" s="198">
        <v>11</v>
      </c>
      <c r="R496" s="178">
        <f>SUM(D496*S496)</f>
        <v>668.5</v>
      </c>
      <c r="S496" s="199">
        <v>191</v>
      </c>
      <c r="T496" s="66">
        <v>3.5</v>
      </c>
      <c r="U496" s="178">
        <f>SUM(D496*V496)</f>
        <v>10.5</v>
      </c>
      <c r="V496" s="198">
        <v>3</v>
      </c>
      <c r="W496" s="178">
        <f t="shared" si="82"/>
        <v>715.5</v>
      </c>
      <c r="X496" s="178"/>
      <c r="Y496" s="49" t="s">
        <v>26</v>
      </c>
    </row>
    <row r="497" spans="1:25" ht="15" customHeight="1">
      <c r="A497" s="9"/>
      <c r="B497" s="49" t="s">
        <v>15</v>
      </c>
      <c r="C497" s="66">
        <v>3</v>
      </c>
      <c r="D497" s="66">
        <v>4</v>
      </c>
      <c r="E497" s="72"/>
      <c r="F497" s="72"/>
      <c r="G497" s="70">
        <v>0.01</v>
      </c>
      <c r="H497" s="70">
        <v>0.01</v>
      </c>
      <c r="I497" s="70">
        <v>2.48</v>
      </c>
      <c r="J497" s="70">
        <v>3.29</v>
      </c>
      <c r="K497" s="71">
        <v>0.02</v>
      </c>
      <c r="L497" s="71">
        <v>0.02</v>
      </c>
      <c r="M497" s="71">
        <v>22.4</v>
      </c>
      <c r="N497" s="71">
        <v>29.79</v>
      </c>
      <c r="O497" s="71"/>
      <c r="P497" s="178">
        <f>SUM(C497*Q497)</f>
        <v>33</v>
      </c>
      <c r="Q497" s="198">
        <v>11</v>
      </c>
      <c r="R497" s="178">
        <f>SUM(D497*S497)</f>
        <v>764</v>
      </c>
      <c r="S497" s="199">
        <v>191</v>
      </c>
      <c r="T497" s="66">
        <v>4</v>
      </c>
      <c r="U497" s="178">
        <f>SUM(D497*V497)</f>
        <v>12</v>
      </c>
      <c r="V497" s="198">
        <v>3</v>
      </c>
      <c r="W497" s="178">
        <f t="shared" si="82"/>
        <v>813</v>
      </c>
      <c r="X497" s="178"/>
      <c r="Y497" s="49" t="s">
        <v>15</v>
      </c>
    </row>
    <row r="498" spans="1:25" ht="15" customHeight="1">
      <c r="A498" s="9"/>
      <c r="B498" s="49" t="s">
        <v>28</v>
      </c>
      <c r="C498" s="66">
        <v>20</v>
      </c>
      <c r="D498" s="66">
        <v>25</v>
      </c>
      <c r="E498" s="72"/>
      <c r="F498" s="72"/>
      <c r="G498" s="70">
        <v>0</v>
      </c>
      <c r="H498" s="70">
        <v>0</v>
      </c>
      <c r="I498" s="70">
        <v>0</v>
      </c>
      <c r="J498" s="71">
        <v>0</v>
      </c>
      <c r="K498" s="71">
        <v>0</v>
      </c>
      <c r="L498" s="71">
        <v>0</v>
      </c>
      <c r="M498" s="71">
        <v>0</v>
      </c>
      <c r="N498" s="71">
        <v>0</v>
      </c>
      <c r="O498" s="71"/>
      <c r="P498" s="178"/>
      <c r="Q498" s="198">
        <v>11</v>
      </c>
      <c r="R498" s="178"/>
      <c r="S498" s="199">
        <v>191</v>
      </c>
      <c r="T498" s="66"/>
      <c r="U498" s="178"/>
      <c r="V498" s="198">
        <v>3</v>
      </c>
      <c r="W498" s="178"/>
      <c r="X498" s="178"/>
      <c r="Y498" s="49" t="s">
        <v>28</v>
      </c>
    </row>
    <row r="499" spans="1:25" ht="30" customHeight="1">
      <c r="A499" s="13"/>
      <c r="B499" s="48" t="s">
        <v>17</v>
      </c>
      <c r="C499" s="73"/>
      <c r="D499" s="73"/>
      <c r="E499" s="72" t="s">
        <v>18</v>
      </c>
      <c r="F499" s="72" t="s">
        <v>241</v>
      </c>
      <c r="G499" s="68">
        <v>1.54</v>
      </c>
      <c r="H499" s="68">
        <v>1.92</v>
      </c>
      <c r="I499" s="68">
        <v>4.29</v>
      </c>
      <c r="J499" s="69">
        <v>4.33</v>
      </c>
      <c r="K499" s="69">
        <v>9.84</v>
      </c>
      <c r="L499" s="69">
        <v>12.84</v>
      </c>
      <c r="M499" s="69">
        <v>84.4</v>
      </c>
      <c r="N499" s="69">
        <v>100.1</v>
      </c>
      <c r="O499" s="69"/>
      <c r="P499" s="178"/>
      <c r="Q499" s="198">
        <v>11</v>
      </c>
      <c r="R499" s="178"/>
      <c r="S499" s="199">
        <v>191</v>
      </c>
      <c r="T499" s="73"/>
      <c r="U499" s="178"/>
      <c r="V499" s="198">
        <v>3</v>
      </c>
      <c r="W499" s="178"/>
      <c r="X499" s="178"/>
      <c r="Y499" s="48" t="s">
        <v>17</v>
      </c>
    </row>
    <row r="500" spans="1:25" ht="15" customHeight="1">
      <c r="A500" s="31"/>
      <c r="B500" s="49" t="s">
        <v>19</v>
      </c>
      <c r="C500" s="73" t="s">
        <v>20</v>
      </c>
      <c r="D500" s="73" t="s">
        <v>226</v>
      </c>
      <c r="E500" s="72"/>
      <c r="F500" s="72"/>
      <c r="G500" s="70">
        <v>1.52</v>
      </c>
      <c r="H500" s="70">
        <v>1.9</v>
      </c>
      <c r="I500" s="70">
        <v>0.16</v>
      </c>
      <c r="J500" s="71">
        <v>0.2</v>
      </c>
      <c r="K500" s="71">
        <v>9.8000000000000007</v>
      </c>
      <c r="L500" s="71">
        <v>12.8</v>
      </c>
      <c r="M500" s="71">
        <v>47</v>
      </c>
      <c r="N500" s="71">
        <v>62.7</v>
      </c>
      <c r="O500" s="71"/>
      <c r="P500" s="178">
        <f>SUM(C500*Q500)</f>
        <v>220</v>
      </c>
      <c r="Q500" s="198">
        <v>11</v>
      </c>
      <c r="R500" s="178">
        <f>SUM(D500*S500)</f>
        <v>4775</v>
      </c>
      <c r="S500" s="199">
        <v>191</v>
      </c>
      <c r="T500" s="73" t="s">
        <v>226</v>
      </c>
      <c r="U500" s="178">
        <f>SUM(D500*V500)</f>
        <v>75</v>
      </c>
      <c r="V500" s="198">
        <v>3</v>
      </c>
      <c r="W500" s="178">
        <f t="shared" si="82"/>
        <v>5095</v>
      </c>
      <c r="X500" s="178"/>
      <c r="Y500" s="49" t="s">
        <v>19</v>
      </c>
    </row>
    <row r="501" spans="1:25" ht="15" customHeight="1">
      <c r="A501" s="9"/>
      <c r="B501" s="49" t="s">
        <v>15</v>
      </c>
      <c r="C501" s="66">
        <v>5</v>
      </c>
      <c r="D501" s="66">
        <v>5</v>
      </c>
      <c r="E501" s="72"/>
      <c r="F501" s="72"/>
      <c r="G501" s="70">
        <v>0.02</v>
      </c>
      <c r="H501" s="70">
        <v>0.02</v>
      </c>
      <c r="I501" s="70">
        <v>4.13</v>
      </c>
      <c r="J501" s="70">
        <v>4.13</v>
      </c>
      <c r="K501" s="71">
        <v>0.04</v>
      </c>
      <c r="L501" s="71">
        <v>0.04</v>
      </c>
      <c r="M501" s="71">
        <v>37.4</v>
      </c>
      <c r="N501" s="71">
        <v>37.4</v>
      </c>
      <c r="O501" s="71"/>
      <c r="P501" s="178">
        <f>SUM(C501*Q501)</f>
        <v>55</v>
      </c>
      <c r="Q501" s="198">
        <v>11</v>
      </c>
      <c r="R501" s="178">
        <f>SUM(D501*S501)</f>
        <v>955</v>
      </c>
      <c r="S501" s="199">
        <v>191</v>
      </c>
      <c r="T501" s="66">
        <v>5</v>
      </c>
      <c r="U501" s="178">
        <f>SUM(D501*V501)</f>
        <v>15</v>
      </c>
      <c r="V501" s="198">
        <v>3</v>
      </c>
      <c r="W501" s="178">
        <f t="shared" si="82"/>
        <v>1030</v>
      </c>
      <c r="X501" s="178"/>
      <c r="Y501" s="49" t="s">
        <v>15</v>
      </c>
    </row>
    <row r="502" spans="1:25" ht="15" customHeight="1">
      <c r="A502" s="35"/>
      <c r="B502" s="48" t="s">
        <v>73</v>
      </c>
      <c r="C502" s="66"/>
      <c r="D502" s="66"/>
      <c r="E502" s="34" t="s">
        <v>24</v>
      </c>
      <c r="F502" s="72" t="s">
        <v>229</v>
      </c>
      <c r="G502" s="68">
        <v>4.46</v>
      </c>
      <c r="H502" s="68">
        <v>4.8</v>
      </c>
      <c r="I502" s="68">
        <v>4.22</v>
      </c>
      <c r="J502" s="69">
        <v>4.54</v>
      </c>
      <c r="K502" s="69">
        <v>10.78</v>
      </c>
      <c r="L502" s="69">
        <v>12.52</v>
      </c>
      <c r="M502" s="69">
        <v>92.71</v>
      </c>
      <c r="N502" s="69">
        <v>104.15</v>
      </c>
      <c r="O502" s="69"/>
      <c r="P502" s="178"/>
      <c r="Q502" s="198">
        <v>11</v>
      </c>
      <c r="R502" s="178"/>
      <c r="S502" s="199">
        <v>191</v>
      </c>
      <c r="T502" s="66"/>
      <c r="U502" s="178"/>
      <c r="V502" s="198">
        <v>3</v>
      </c>
      <c r="W502" s="178"/>
      <c r="X502" s="178"/>
      <c r="Y502" s="48" t="s">
        <v>73</v>
      </c>
    </row>
    <row r="503" spans="1:25" ht="15" customHeight="1">
      <c r="A503" s="35"/>
      <c r="B503" s="49" t="s">
        <v>74</v>
      </c>
      <c r="C503" s="66">
        <v>1</v>
      </c>
      <c r="D503" s="66">
        <v>1.1499999999999999</v>
      </c>
      <c r="E503" s="72"/>
      <c r="F503" s="72"/>
      <c r="G503" s="70">
        <v>0.95</v>
      </c>
      <c r="H503" s="70">
        <v>1.03</v>
      </c>
      <c r="I503" s="70">
        <v>1.19</v>
      </c>
      <c r="J503" s="70">
        <v>1.29</v>
      </c>
      <c r="K503" s="71">
        <v>0</v>
      </c>
      <c r="L503" s="71">
        <v>0</v>
      </c>
      <c r="M503" s="71">
        <v>7.38</v>
      </c>
      <c r="N503" s="71">
        <v>8.15</v>
      </c>
      <c r="O503" s="71"/>
      <c r="P503" s="178">
        <f>SUM(C503*Q503)</f>
        <v>11</v>
      </c>
      <c r="Q503" s="198">
        <v>11</v>
      </c>
      <c r="R503" s="178">
        <f>SUM(D503*S503)</f>
        <v>219.64999999999998</v>
      </c>
      <c r="S503" s="199">
        <v>191</v>
      </c>
      <c r="T503" s="66">
        <v>1.1499999999999999</v>
      </c>
      <c r="U503" s="178">
        <f>SUM(D503*V503)</f>
        <v>3.4499999999999997</v>
      </c>
      <c r="V503" s="198">
        <v>3</v>
      </c>
      <c r="W503" s="178">
        <f t="shared" si="82"/>
        <v>235.24999999999997</v>
      </c>
      <c r="X503" s="178"/>
      <c r="Y503" s="49" t="s">
        <v>74</v>
      </c>
    </row>
    <row r="504" spans="1:25" ht="15" customHeight="1">
      <c r="A504" s="35"/>
      <c r="B504" s="49" t="s">
        <v>14</v>
      </c>
      <c r="C504" s="66">
        <v>140</v>
      </c>
      <c r="D504" s="66">
        <v>150</v>
      </c>
      <c r="E504" s="34"/>
      <c r="F504" s="72"/>
      <c r="G504" s="70">
        <v>3.51</v>
      </c>
      <c r="H504" s="70">
        <v>3.77</v>
      </c>
      <c r="I504" s="70">
        <v>3.03</v>
      </c>
      <c r="J504" s="70">
        <v>3.25</v>
      </c>
      <c r="K504" s="71">
        <v>5.78</v>
      </c>
      <c r="L504" s="71">
        <v>6.02</v>
      </c>
      <c r="M504" s="71">
        <v>65.33</v>
      </c>
      <c r="N504" s="71">
        <v>70</v>
      </c>
      <c r="O504" s="71"/>
      <c r="P504" s="178">
        <f>SUM(C504*Q504)</f>
        <v>1540</v>
      </c>
      <c r="Q504" s="198">
        <v>11</v>
      </c>
      <c r="R504" s="178">
        <f>SUM(D504*S504)</f>
        <v>28650</v>
      </c>
      <c r="S504" s="199">
        <v>191</v>
      </c>
      <c r="T504" s="66">
        <v>150</v>
      </c>
      <c r="U504" s="178">
        <f>SUM(D504*V504)</f>
        <v>450</v>
      </c>
      <c r="V504" s="198">
        <v>3</v>
      </c>
      <c r="W504" s="178">
        <f t="shared" si="82"/>
        <v>30790</v>
      </c>
      <c r="X504" s="178"/>
      <c r="Y504" s="49" t="s">
        <v>14</v>
      </c>
    </row>
    <row r="505" spans="1:25" ht="15" customHeight="1">
      <c r="A505" s="35"/>
      <c r="B505" s="49" t="s">
        <v>26</v>
      </c>
      <c r="C505" s="66">
        <v>5</v>
      </c>
      <c r="D505" s="66">
        <v>6.5</v>
      </c>
      <c r="E505" s="34"/>
      <c r="F505" s="72"/>
      <c r="G505" s="70">
        <v>0</v>
      </c>
      <c r="H505" s="70">
        <v>0</v>
      </c>
      <c r="I505" s="70">
        <v>0</v>
      </c>
      <c r="J505" s="71">
        <v>0</v>
      </c>
      <c r="K505" s="71">
        <v>6</v>
      </c>
      <c r="L505" s="71">
        <v>6.5</v>
      </c>
      <c r="M505" s="71">
        <v>24</v>
      </c>
      <c r="N505" s="71">
        <v>26</v>
      </c>
      <c r="O505" s="71"/>
      <c r="P505" s="178">
        <f>SUM(C505*Q505)</f>
        <v>55</v>
      </c>
      <c r="Q505" s="198">
        <v>11</v>
      </c>
      <c r="R505" s="178">
        <f>SUM(D505*S505)</f>
        <v>1241.5</v>
      </c>
      <c r="S505" s="199">
        <v>191</v>
      </c>
      <c r="T505" s="66">
        <v>6.5</v>
      </c>
      <c r="U505" s="178">
        <f>SUM(D505*V505)</f>
        <v>19.5</v>
      </c>
      <c r="V505" s="198">
        <v>3</v>
      </c>
      <c r="W505" s="178">
        <f t="shared" si="82"/>
        <v>1322.5</v>
      </c>
      <c r="X505" s="178"/>
      <c r="Y505" s="49" t="s">
        <v>26</v>
      </c>
    </row>
    <row r="506" spans="1:25" ht="15" customHeight="1">
      <c r="A506" s="35"/>
      <c r="B506" s="49" t="s">
        <v>28</v>
      </c>
      <c r="C506" s="66">
        <v>35</v>
      </c>
      <c r="D506" s="66">
        <v>50</v>
      </c>
      <c r="E506" s="34"/>
      <c r="F506" s="72"/>
      <c r="G506" s="70">
        <v>0</v>
      </c>
      <c r="H506" s="70">
        <v>0</v>
      </c>
      <c r="I506" s="70">
        <v>0</v>
      </c>
      <c r="J506" s="71">
        <v>0</v>
      </c>
      <c r="K506" s="71">
        <v>0</v>
      </c>
      <c r="L506" s="71">
        <v>0</v>
      </c>
      <c r="M506" s="71">
        <v>0</v>
      </c>
      <c r="N506" s="71">
        <v>0</v>
      </c>
      <c r="O506" s="71"/>
      <c r="P506" s="178"/>
      <c r="Q506" s="198">
        <v>11</v>
      </c>
      <c r="R506" s="178"/>
      <c r="S506" s="199">
        <v>191</v>
      </c>
      <c r="T506" s="66"/>
      <c r="U506" s="178"/>
      <c r="V506" s="198">
        <v>3</v>
      </c>
      <c r="W506" s="178"/>
      <c r="X506" s="178"/>
      <c r="Y506" s="49" t="s">
        <v>28</v>
      </c>
    </row>
    <row r="507" spans="1:25" ht="15" customHeight="1">
      <c r="A507" s="24" t="s">
        <v>29</v>
      </c>
      <c r="B507" s="57"/>
      <c r="C507" s="106"/>
      <c r="D507" s="106"/>
      <c r="E507" s="153"/>
      <c r="F507" s="72"/>
      <c r="G507" s="70"/>
      <c r="H507" s="70"/>
      <c r="I507" s="70"/>
      <c r="J507" s="71"/>
      <c r="K507" s="71"/>
      <c r="L507" s="71"/>
      <c r="M507" s="71"/>
      <c r="N507" s="71"/>
      <c r="O507" s="71"/>
      <c r="P507" s="178"/>
      <c r="Q507" s="198">
        <v>11</v>
      </c>
      <c r="R507" s="178"/>
      <c r="S507" s="199">
        <v>191</v>
      </c>
      <c r="T507" s="106"/>
      <c r="U507" s="178"/>
      <c r="V507" s="198">
        <v>3</v>
      </c>
      <c r="W507" s="178"/>
      <c r="X507" s="178"/>
      <c r="Y507" s="57"/>
    </row>
    <row r="508" spans="1:25" ht="15" customHeight="1">
      <c r="A508" s="13"/>
      <c r="B508" s="48" t="s">
        <v>21</v>
      </c>
      <c r="C508" s="66">
        <v>95</v>
      </c>
      <c r="D508" s="66">
        <v>100</v>
      </c>
      <c r="E508" s="72" t="s">
        <v>75</v>
      </c>
      <c r="F508" s="72" t="s">
        <v>242</v>
      </c>
      <c r="G508" s="68">
        <v>0.38</v>
      </c>
      <c r="H508" s="68">
        <v>0.4</v>
      </c>
      <c r="I508" s="68">
        <v>0.38</v>
      </c>
      <c r="J508" s="68">
        <v>0.4</v>
      </c>
      <c r="K508" s="69">
        <v>9.31</v>
      </c>
      <c r="L508" s="68">
        <v>9.8000000000000007</v>
      </c>
      <c r="M508" s="69">
        <v>44.7</v>
      </c>
      <c r="N508" s="68">
        <v>47</v>
      </c>
      <c r="O508" s="68"/>
      <c r="P508" s="178">
        <f>SUM(C508*Q508)</f>
        <v>1045</v>
      </c>
      <c r="Q508" s="198">
        <v>11</v>
      </c>
      <c r="R508" s="178">
        <f>SUM(D508*S508)</f>
        <v>19100</v>
      </c>
      <c r="S508" s="199">
        <v>191</v>
      </c>
      <c r="T508" s="66">
        <v>100</v>
      </c>
      <c r="U508" s="178">
        <f>SUM(D508*V508)</f>
        <v>300</v>
      </c>
      <c r="V508" s="198">
        <v>3</v>
      </c>
      <c r="W508" s="178">
        <f t="shared" si="82"/>
        <v>20545</v>
      </c>
      <c r="X508" s="178"/>
      <c r="Y508" s="48" t="s">
        <v>21</v>
      </c>
    </row>
    <row r="509" spans="1:25" ht="15" customHeight="1">
      <c r="A509" s="16" t="s">
        <v>32</v>
      </c>
      <c r="B509" s="53"/>
      <c r="C509" s="110"/>
      <c r="D509" s="110"/>
      <c r="E509" s="154"/>
      <c r="F509" s="154"/>
      <c r="G509" s="83">
        <f t="shared" ref="G509:N509" si="89">G493+G499+G502+G508</f>
        <v>10.570000000000002</v>
      </c>
      <c r="H509" s="83">
        <f t="shared" si="89"/>
        <v>12.13</v>
      </c>
      <c r="I509" s="83">
        <f t="shared" si="89"/>
        <v>14.479999999999999</v>
      </c>
      <c r="J509" s="83">
        <f t="shared" si="89"/>
        <v>17.75</v>
      </c>
      <c r="K509" s="83">
        <f t="shared" si="89"/>
        <v>48.54</v>
      </c>
      <c r="L509" s="83">
        <f t="shared" si="89"/>
        <v>60.33</v>
      </c>
      <c r="M509" s="83">
        <f t="shared" si="89"/>
        <v>344.21</v>
      </c>
      <c r="N509" s="83">
        <f t="shared" si="89"/>
        <v>448.68999999999994</v>
      </c>
      <c r="O509" s="83"/>
      <c r="P509" s="188"/>
      <c r="Q509" s="198">
        <v>11</v>
      </c>
      <c r="R509" s="188"/>
      <c r="S509" s="199">
        <v>191</v>
      </c>
      <c r="T509" s="190"/>
      <c r="U509" s="188"/>
      <c r="V509" s="198">
        <v>3</v>
      </c>
      <c r="W509" s="188"/>
      <c r="X509" s="188"/>
      <c r="Y509" s="53"/>
    </row>
    <row r="510" spans="1:25" ht="15" customHeight="1">
      <c r="A510" s="25" t="s">
        <v>33</v>
      </c>
      <c r="B510" s="53"/>
      <c r="C510" s="80"/>
      <c r="D510" s="80"/>
      <c r="E510" s="154"/>
      <c r="F510" s="149"/>
      <c r="G510" s="116"/>
      <c r="H510" s="116"/>
      <c r="I510" s="116"/>
      <c r="J510" s="86"/>
      <c r="K510" s="86"/>
      <c r="L510" s="86"/>
      <c r="M510" s="86"/>
      <c r="N510" s="86"/>
      <c r="O510" s="86"/>
      <c r="P510" s="188"/>
      <c r="Q510" s="198">
        <v>11</v>
      </c>
      <c r="R510" s="188"/>
      <c r="S510" s="199">
        <v>191</v>
      </c>
      <c r="T510" s="190"/>
      <c r="U510" s="188"/>
      <c r="V510" s="198">
        <v>3</v>
      </c>
      <c r="W510" s="188"/>
      <c r="X510" s="188"/>
      <c r="Y510" s="12" t="s">
        <v>33</v>
      </c>
    </row>
    <row r="511" spans="1:25" ht="15" customHeight="1">
      <c r="A511" s="35"/>
      <c r="B511" s="48" t="s">
        <v>180</v>
      </c>
      <c r="C511" s="66"/>
      <c r="D511" s="66"/>
      <c r="E511" s="72" t="s">
        <v>35</v>
      </c>
      <c r="F511" s="87" t="s">
        <v>220</v>
      </c>
      <c r="G511" s="68">
        <v>2.88</v>
      </c>
      <c r="H511" s="68">
        <v>3.01</v>
      </c>
      <c r="I511" s="68">
        <v>5.95</v>
      </c>
      <c r="J511" s="69">
        <v>6.11</v>
      </c>
      <c r="K511" s="69">
        <v>7.67</v>
      </c>
      <c r="L511" s="69">
        <v>9.69</v>
      </c>
      <c r="M511" s="69">
        <v>84.32</v>
      </c>
      <c r="N511" s="69">
        <v>107.19</v>
      </c>
      <c r="O511" s="69"/>
      <c r="P511" s="178"/>
      <c r="Q511" s="198">
        <v>11</v>
      </c>
      <c r="R511" s="178"/>
      <c r="S511" s="199">
        <v>191</v>
      </c>
      <c r="T511" s="66"/>
      <c r="U511" s="178"/>
      <c r="V511" s="198">
        <v>3</v>
      </c>
      <c r="W511" s="178"/>
      <c r="X511" s="178"/>
      <c r="Y511" s="48" t="s">
        <v>180</v>
      </c>
    </row>
    <row r="512" spans="1:25" ht="15" customHeight="1">
      <c r="A512" s="35"/>
      <c r="B512" s="49" t="s">
        <v>158</v>
      </c>
      <c r="C512" s="66">
        <v>19</v>
      </c>
      <c r="D512" s="66">
        <v>19</v>
      </c>
      <c r="E512" s="155"/>
      <c r="F512" s="72"/>
      <c r="G512" s="70">
        <v>1.95</v>
      </c>
      <c r="H512" s="70">
        <v>1.95</v>
      </c>
      <c r="I512" s="70">
        <v>1.35</v>
      </c>
      <c r="J512" s="70">
        <v>1.35</v>
      </c>
      <c r="K512" s="71">
        <v>0</v>
      </c>
      <c r="L512" s="71">
        <v>0</v>
      </c>
      <c r="M512" s="71">
        <v>12.49</v>
      </c>
      <c r="N512" s="71">
        <v>12.49</v>
      </c>
      <c r="O512" s="71"/>
      <c r="P512" s="178">
        <f t="shared" ref="P512:P522" si="90">SUM(C512*Q512)</f>
        <v>209</v>
      </c>
      <c r="Q512" s="198">
        <v>11</v>
      </c>
      <c r="R512" s="178">
        <f t="shared" ref="R512:R522" si="91">SUM(D512*S512)</f>
        <v>3629</v>
      </c>
      <c r="S512" s="199">
        <v>191</v>
      </c>
      <c r="T512" s="66">
        <v>19</v>
      </c>
      <c r="U512" s="178">
        <f t="shared" ref="U512:U522" si="92">SUM(D512*V512)</f>
        <v>57</v>
      </c>
      <c r="V512" s="198">
        <v>3</v>
      </c>
      <c r="W512" s="178">
        <f t="shared" si="82"/>
        <v>3914</v>
      </c>
      <c r="X512" s="178"/>
      <c r="Y512" s="49" t="s">
        <v>158</v>
      </c>
    </row>
    <row r="513" spans="1:25" ht="15" customHeight="1">
      <c r="A513" s="36"/>
      <c r="B513" s="49" t="s">
        <v>37</v>
      </c>
      <c r="C513" s="66">
        <v>58</v>
      </c>
      <c r="D513" s="14">
        <v>68</v>
      </c>
      <c r="E513" s="155"/>
      <c r="F513" s="72"/>
      <c r="G513" s="70">
        <v>0.38</v>
      </c>
      <c r="H513" s="70">
        <v>0.44</v>
      </c>
      <c r="I513" s="70">
        <v>0.1</v>
      </c>
      <c r="J513" s="70">
        <v>0.11</v>
      </c>
      <c r="K513" s="71">
        <v>5.14</v>
      </c>
      <c r="L513" s="71">
        <v>6.02</v>
      </c>
      <c r="M513" s="71">
        <v>23.08</v>
      </c>
      <c r="N513" s="71">
        <v>35.15</v>
      </c>
      <c r="O513" s="71"/>
      <c r="P513" s="178">
        <f t="shared" si="90"/>
        <v>638</v>
      </c>
      <c r="Q513" s="198">
        <v>11</v>
      </c>
      <c r="R513" s="178">
        <f t="shared" si="91"/>
        <v>12988</v>
      </c>
      <c r="S513" s="199">
        <v>191</v>
      </c>
      <c r="T513" s="14">
        <v>68</v>
      </c>
      <c r="U513" s="178">
        <f t="shared" si="92"/>
        <v>204</v>
      </c>
      <c r="V513" s="198">
        <v>3</v>
      </c>
      <c r="W513" s="178">
        <f t="shared" si="82"/>
        <v>13898</v>
      </c>
      <c r="X513" s="178"/>
      <c r="Y513" s="49" t="s">
        <v>37</v>
      </c>
    </row>
    <row r="514" spans="1:25" ht="15" customHeight="1">
      <c r="A514" s="35"/>
      <c r="B514" s="49" t="s">
        <v>156</v>
      </c>
      <c r="C514" s="66">
        <v>36</v>
      </c>
      <c r="D514" s="66">
        <v>38</v>
      </c>
      <c r="E514" s="72"/>
      <c r="F514" s="72"/>
      <c r="G514" s="70">
        <v>0.06</v>
      </c>
      <c r="H514" s="70">
        <v>0.05</v>
      </c>
      <c r="I514" s="70">
        <v>0</v>
      </c>
      <c r="J514" s="71">
        <v>0.03</v>
      </c>
      <c r="K514" s="71">
        <v>0.38</v>
      </c>
      <c r="L514" s="71">
        <v>1.1100000000000001</v>
      </c>
      <c r="M514" s="71">
        <v>1.79</v>
      </c>
      <c r="N514" s="71">
        <v>9.0500000000000007</v>
      </c>
      <c r="O514" s="71"/>
      <c r="P514" s="178">
        <f t="shared" si="90"/>
        <v>396</v>
      </c>
      <c r="Q514" s="198">
        <v>11</v>
      </c>
      <c r="R514" s="178">
        <f t="shared" si="91"/>
        <v>7258</v>
      </c>
      <c r="S514" s="199">
        <v>191</v>
      </c>
      <c r="T514" s="66">
        <v>38</v>
      </c>
      <c r="U514" s="178">
        <f t="shared" si="92"/>
        <v>114</v>
      </c>
      <c r="V514" s="198">
        <v>3</v>
      </c>
      <c r="W514" s="178">
        <f t="shared" si="82"/>
        <v>7806</v>
      </c>
      <c r="X514" s="178"/>
      <c r="Y514" s="49" t="s">
        <v>156</v>
      </c>
    </row>
    <row r="515" spans="1:25" ht="15" customHeight="1">
      <c r="A515" s="35"/>
      <c r="B515" s="49" t="s">
        <v>39</v>
      </c>
      <c r="C515" s="73" t="s">
        <v>40</v>
      </c>
      <c r="D515" s="73" t="s">
        <v>104</v>
      </c>
      <c r="E515" s="155"/>
      <c r="F515" s="72"/>
      <c r="G515" s="70">
        <v>0.1</v>
      </c>
      <c r="H515" s="70">
        <v>0.09</v>
      </c>
      <c r="I515" s="70">
        <v>0</v>
      </c>
      <c r="J515" s="71">
        <v>0</v>
      </c>
      <c r="K515" s="71">
        <v>0.59</v>
      </c>
      <c r="L515" s="71">
        <v>0.5</v>
      </c>
      <c r="M515" s="71">
        <v>2.67</v>
      </c>
      <c r="N515" s="71">
        <v>2.84</v>
      </c>
      <c r="O515" s="71"/>
      <c r="P515" s="178">
        <f t="shared" si="90"/>
        <v>110</v>
      </c>
      <c r="Q515" s="198">
        <v>11</v>
      </c>
      <c r="R515" s="178">
        <f t="shared" si="91"/>
        <v>2292</v>
      </c>
      <c r="S515" s="199">
        <v>191</v>
      </c>
      <c r="T515" s="73" t="s">
        <v>104</v>
      </c>
      <c r="U515" s="178">
        <f t="shared" si="92"/>
        <v>36</v>
      </c>
      <c r="V515" s="198">
        <v>3</v>
      </c>
      <c r="W515" s="178">
        <f t="shared" si="82"/>
        <v>2450</v>
      </c>
      <c r="X515" s="178"/>
      <c r="Y515" s="49" t="s">
        <v>39</v>
      </c>
    </row>
    <row r="516" spans="1:25" ht="15" customHeight="1">
      <c r="A516" s="35"/>
      <c r="B516" s="49" t="s">
        <v>41</v>
      </c>
      <c r="C516" s="73" t="s">
        <v>40</v>
      </c>
      <c r="D516" s="73" t="s">
        <v>104</v>
      </c>
      <c r="E516" s="155"/>
      <c r="F516" s="72"/>
      <c r="G516" s="70">
        <v>7.0000000000000007E-2</v>
      </c>
      <c r="H516" s="70">
        <v>0.12</v>
      </c>
      <c r="I516" s="70">
        <v>0</v>
      </c>
      <c r="J516" s="71">
        <v>0</v>
      </c>
      <c r="K516" s="71">
        <v>0.45</v>
      </c>
      <c r="L516" s="71">
        <v>0.7</v>
      </c>
      <c r="M516" s="71">
        <v>2</v>
      </c>
      <c r="N516" s="71">
        <v>3.02</v>
      </c>
      <c r="O516" s="71"/>
      <c r="P516" s="178">
        <f t="shared" si="90"/>
        <v>110</v>
      </c>
      <c r="Q516" s="198">
        <v>11</v>
      </c>
      <c r="R516" s="178">
        <f t="shared" si="91"/>
        <v>2292</v>
      </c>
      <c r="S516" s="199">
        <v>191</v>
      </c>
      <c r="T516" s="73" t="s">
        <v>104</v>
      </c>
      <c r="U516" s="178">
        <f t="shared" si="92"/>
        <v>36</v>
      </c>
      <c r="V516" s="198">
        <v>3</v>
      </c>
      <c r="W516" s="178">
        <f t="shared" si="82"/>
        <v>2450</v>
      </c>
      <c r="X516" s="178"/>
      <c r="Y516" s="49" t="s">
        <v>41</v>
      </c>
    </row>
    <row r="517" spans="1:25" ht="15" customHeight="1">
      <c r="A517" s="35"/>
      <c r="B517" s="49" t="s">
        <v>98</v>
      </c>
      <c r="C517" s="66">
        <v>6</v>
      </c>
      <c r="D517" s="73" t="s">
        <v>237</v>
      </c>
      <c r="E517" s="34"/>
      <c r="F517" s="67"/>
      <c r="G517" s="70">
        <v>0.05</v>
      </c>
      <c r="H517" s="70">
        <v>0.06</v>
      </c>
      <c r="I517" s="70">
        <v>0</v>
      </c>
      <c r="J517" s="71">
        <v>0</v>
      </c>
      <c r="K517" s="71">
        <v>0.22</v>
      </c>
      <c r="L517" s="71">
        <v>0.24</v>
      </c>
      <c r="M517" s="71">
        <v>1.17</v>
      </c>
      <c r="N517" s="71">
        <v>1.3</v>
      </c>
      <c r="O517" s="71"/>
      <c r="P517" s="178">
        <f t="shared" si="90"/>
        <v>66</v>
      </c>
      <c r="Q517" s="198">
        <v>11</v>
      </c>
      <c r="R517" s="178">
        <f t="shared" si="91"/>
        <v>1337</v>
      </c>
      <c r="S517" s="199">
        <v>191</v>
      </c>
      <c r="T517" s="73" t="s">
        <v>237</v>
      </c>
      <c r="U517" s="178">
        <f t="shared" si="92"/>
        <v>21</v>
      </c>
      <c r="V517" s="198">
        <v>3</v>
      </c>
      <c r="W517" s="178">
        <f t="shared" si="82"/>
        <v>1431</v>
      </c>
      <c r="X517" s="178"/>
      <c r="Y517" s="49" t="s">
        <v>98</v>
      </c>
    </row>
    <row r="518" spans="1:25" ht="15" customHeight="1">
      <c r="A518" s="35"/>
      <c r="B518" s="49" t="s">
        <v>42</v>
      </c>
      <c r="C518" s="73" t="s">
        <v>164</v>
      </c>
      <c r="D518" s="66">
        <v>6</v>
      </c>
      <c r="E518" s="155"/>
      <c r="F518" s="72"/>
      <c r="G518" s="70">
        <v>0.08</v>
      </c>
      <c r="H518" s="70">
        <v>0.08</v>
      </c>
      <c r="I518" s="70">
        <v>0</v>
      </c>
      <c r="J518" s="70">
        <v>0</v>
      </c>
      <c r="K518" s="71">
        <v>0.45</v>
      </c>
      <c r="L518" s="71">
        <v>0.45</v>
      </c>
      <c r="M518" s="71">
        <v>1.94</v>
      </c>
      <c r="N518" s="71">
        <v>3</v>
      </c>
      <c r="O518" s="71"/>
      <c r="P518" s="178">
        <f t="shared" si="90"/>
        <v>55</v>
      </c>
      <c r="Q518" s="198">
        <v>11</v>
      </c>
      <c r="R518" s="178">
        <f t="shared" si="91"/>
        <v>1146</v>
      </c>
      <c r="S518" s="199">
        <v>191</v>
      </c>
      <c r="T518" s="66">
        <v>6</v>
      </c>
      <c r="U518" s="178">
        <f t="shared" si="92"/>
        <v>18</v>
      </c>
      <c r="V518" s="198">
        <v>3</v>
      </c>
      <c r="W518" s="178">
        <f t="shared" si="82"/>
        <v>1225</v>
      </c>
      <c r="X518" s="178"/>
      <c r="Y518" s="49" t="s">
        <v>42</v>
      </c>
    </row>
    <row r="519" spans="1:25" ht="15" customHeight="1">
      <c r="A519" s="35"/>
      <c r="B519" s="49" t="s">
        <v>100</v>
      </c>
      <c r="C519" s="66">
        <v>1</v>
      </c>
      <c r="D519" s="66">
        <v>1</v>
      </c>
      <c r="E519" s="72"/>
      <c r="F519" s="72"/>
      <c r="G519" s="70">
        <v>0.05</v>
      </c>
      <c r="H519" s="70">
        <v>0.05</v>
      </c>
      <c r="I519" s="70">
        <v>0</v>
      </c>
      <c r="J519" s="70">
        <v>0</v>
      </c>
      <c r="K519" s="71">
        <v>0.24</v>
      </c>
      <c r="L519" s="71">
        <v>0.24</v>
      </c>
      <c r="M519" s="71">
        <v>1.19</v>
      </c>
      <c r="N519" s="71">
        <v>1.19</v>
      </c>
      <c r="O519" s="71"/>
      <c r="P519" s="178">
        <f t="shared" si="90"/>
        <v>11</v>
      </c>
      <c r="Q519" s="198">
        <v>11</v>
      </c>
      <c r="R519" s="178">
        <f t="shared" si="91"/>
        <v>191</v>
      </c>
      <c r="S519" s="199">
        <v>191</v>
      </c>
      <c r="T519" s="66">
        <v>1</v>
      </c>
      <c r="U519" s="178">
        <f t="shared" si="92"/>
        <v>3</v>
      </c>
      <c r="V519" s="198">
        <v>3</v>
      </c>
      <c r="W519" s="178">
        <f t="shared" si="82"/>
        <v>206</v>
      </c>
      <c r="X519" s="178"/>
      <c r="Y519" s="49" t="s">
        <v>100</v>
      </c>
    </row>
    <row r="520" spans="1:25" ht="15" customHeight="1">
      <c r="A520" s="35"/>
      <c r="B520" s="49" t="s">
        <v>44</v>
      </c>
      <c r="C520" s="66">
        <v>6</v>
      </c>
      <c r="D520" s="66">
        <v>8</v>
      </c>
      <c r="E520" s="75"/>
      <c r="F520" s="72"/>
      <c r="G520" s="70">
        <v>0.12</v>
      </c>
      <c r="H520" s="70">
        <v>0.16</v>
      </c>
      <c r="I520" s="70">
        <v>1.2</v>
      </c>
      <c r="J520" s="70">
        <v>0.97</v>
      </c>
      <c r="K520" s="71">
        <v>0.18</v>
      </c>
      <c r="L520" s="71">
        <v>0.42</v>
      </c>
      <c r="M520" s="71">
        <v>12.24</v>
      </c>
      <c r="N520" s="71">
        <v>5.15</v>
      </c>
      <c r="O520" s="71"/>
      <c r="P520" s="178">
        <f t="shared" si="90"/>
        <v>66</v>
      </c>
      <c r="Q520" s="198">
        <v>11</v>
      </c>
      <c r="R520" s="178">
        <f t="shared" si="91"/>
        <v>1528</v>
      </c>
      <c r="S520" s="199">
        <v>191</v>
      </c>
      <c r="T520" s="66">
        <v>8</v>
      </c>
      <c r="U520" s="178">
        <f t="shared" si="92"/>
        <v>24</v>
      </c>
      <c r="V520" s="198">
        <v>3</v>
      </c>
      <c r="W520" s="178">
        <f t="shared" si="82"/>
        <v>1626</v>
      </c>
      <c r="X520" s="178"/>
      <c r="Y520" s="49" t="s">
        <v>44</v>
      </c>
    </row>
    <row r="521" spans="1:25" ht="15" customHeight="1">
      <c r="A521" s="35"/>
      <c r="B521" s="49" t="s">
        <v>15</v>
      </c>
      <c r="C521" s="73" t="s">
        <v>118</v>
      </c>
      <c r="D521" s="66">
        <v>2</v>
      </c>
      <c r="E521" s="72"/>
      <c r="F521" s="72"/>
      <c r="G521" s="70">
        <v>0.01</v>
      </c>
      <c r="H521" s="70">
        <v>0.01</v>
      </c>
      <c r="I521" s="70">
        <v>1.65</v>
      </c>
      <c r="J521" s="70">
        <v>1.65</v>
      </c>
      <c r="K521" s="71">
        <v>0.01</v>
      </c>
      <c r="L521" s="71">
        <v>0.01</v>
      </c>
      <c r="M521" s="71">
        <v>10.79</v>
      </c>
      <c r="N521" s="71">
        <v>16</v>
      </c>
      <c r="O521" s="71"/>
      <c r="P521" s="178">
        <f t="shared" si="90"/>
        <v>22</v>
      </c>
      <c r="Q521" s="198">
        <v>11</v>
      </c>
      <c r="R521" s="178">
        <f t="shared" si="91"/>
        <v>382</v>
      </c>
      <c r="S521" s="199">
        <v>191</v>
      </c>
      <c r="T521" s="66">
        <v>2</v>
      </c>
      <c r="U521" s="178">
        <f t="shared" si="92"/>
        <v>6</v>
      </c>
      <c r="V521" s="198">
        <v>3</v>
      </c>
      <c r="W521" s="178">
        <f t="shared" si="82"/>
        <v>412</v>
      </c>
      <c r="X521" s="178"/>
      <c r="Y521" s="49" t="s">
        <v>15</v>
      </c>
    </row>
    <row r="522" spans="1:25" ht="15" customHeight="1">
      <c r="A522" s="35"/>
      <c r="B522" s="49" t="s">
        <v>43</v>
      </c>
      <c r="C522" s="73" t="s">
        <v>118</v>
      </c>
      <c r="D522" s="66">
        <v>2</v>
      </c>
      <c r="E522" s="72"/>
      <c r="F522" s="72"/>
      <c r="G522" s="70">
        <v>0.01</v>
      </c>
      <c r="H522" s="70">
        <v>0</v>
      </c>
      <c r="I522" s="70">
        <v>1.65</v>
      </c>
      <c r="J522" s="70">
        <v>2</v>
      </c>
      <c r="K522" s="71">
        <v>0.01</v>
      </c>
      <c r="L522" s="71">
        <v>0</v>
      </c>
      <c r="M522" s="71">
        <v>14.96</v>
      </c>
      <c r="N522" s="71">
        <v>18</v>
      </c>
      <c r="O522" s="71"/>
      <c r="P522" s="178">
        <f t="shared" si="90"/>
        <v>22</v>
      </c>
      <c r="Q522" s="198">
        <v>11</v>
      </c>
      <c r="R522" s="178">
        <f t="shared" si="91"/>
        <v>382</v>
      </c>
      <c r="S522" s="199">
        <v>191</v>
      </c>
      <c r="T522" s="66">
        <v>2</v>
      </c>
      <c r="U522" s="178">
        <f t="shared" si="92"/>
        <v>6</v>
      </c>
      <c r="V522" s="198">
        <v>3</v>
      </c>
      <c r="W522" s="178">
        <f t="shared" si="82"/>
        <v>412</v>
      </c>
      <c r="X522" s="178"/>
      <c r="Y522" s="49" t="s">
        <v>43</v>
      </c>
    </row>
    <row r="523" spans="1:25" ht="15" customHeight="1">
      <c r="A523" s="35"/>
      <c r="B523" s="49" t="s">
        <v>77</v>
      </c>
      <c r="C523" s="73" t="s">
        <v>181</v>
      </c>
      <c r="D523" s="66">
        <v>160</v>
      </c>
      <c r="E523" s="72"/>
      <c r="F523" s="72"/>
      <c r="G523" s="70">
        <v>0</v>
      </c>
      <c r="H523" s="70">
        <v>0</v>
      </c>
      <c r="I523" s="70">
        <v>0</v>
      </c>
      <c r="J523" s="70">
        <v>0</v>
      </c>
      <c r="K523" s="71">
        <v>0</v>
      </c>
      <c r="L523" s="71">
        <v>0</v>
      </c>
      <c r="M523" s="71">
        <v>0</v>
      </c>
      <c r="N523" s="71">
        <v>0</v>
      </c>
      <c r="O523" s="71"/>
      <c r="P523" s="178"/>
      <c r="Q523" s="198">
        <v>11</v>
      </c>
      <c r="R523" s="178"/>
      <c r="S523" s="199">
        <v>191</v>
      </c>
      <c r="T523" s="66"/>
      <c r="U523" s="178"/>
      <c r="V523" s="198">
        <v>3</v>
      </c>
      <c r="W523" s="178"/>
      <c r="X523" s="178"/>
      <c r="Y523" s="49" t="s">
        <v>77</v>
      </c>
    </row>
    <row r="524" spans="1:25" ht="30.75" customHeight="1">
      <c r="A524" s="35"/>
      <c r="B524" s="48" t="s">
        <v>182</v>
      </c>
      <c r="C524" s="66"/>
      <c r="D524" s="66"/>
      <c r="E524" s="87" t="s">
        <v>47</v>
      </c>
      <c r="F524" s="72" t="s">
        <v>221</v>
      </c>
      <c r="G524" s="68">
        <v>9.5299999999999994</v>
      </c>
      <c r="H524" s="68">
        <v>10.16</v>
      </c>
      <c r="I524" s="68">
        <v>8.23</v>
      </c>
      <c r="J524" s="68">
        <v>9.6999999999999993</v>
      </c>
      <c r="K524" s="69">
        <v>2.66</v>
      </c>
      <c r="L524" s="69">
        <v>2.78</v>
      </c>
      <c r="M524" s="69">
        <v>132.35</v>
      </c>
      <c r="N524" s="69">
        <v>153.24</v>
      </c>
      <c r="O524" s="69"/>
      <c r="P524" s="178"/>
      <c r="Q524" s="198">
        <v>11</v>
      </c>
      <c r="R524" s="178"/>
      <c r="S524" s="199">
        <v>191</v>
      </c>
      <c r="T524" s="66"/>
      <c r="U524" s="178"/>
      <c r="V524" s="198">
        <v>3</v>
      </c>
      <c r="W524" s="178"/>
      <c r="X524" s="178"/>
      <c r="Y524" s="48" t="s">
        <v>182</v>
      </c>
    </row>
    <row r="525" spans="1:25" ht="15" customHeight="1">
      <c r="A525" s="35"/>
      <c r="B525" s="49" t="s">
        <v>36</v>
      </c>
      <c r="C525" s="66">
        <v>83</v>
      </c>
      <c r="D525" s="66">
        <v>97</v>
      </c>
      <c r="E525" s="72"/>
      <c r="F525" s="211"/>
      <c r="G525" s="70">
        <v>9.1999999999999993</v>
      </c>
      <c r="H525" s="70">
        <v>9.8000000000000007</v>
      </c>
      <c r="I525" s="70">
        <v>7.2</v>
      </c>
      <c r="J525" s="70">
        <v>7.67</v>
      </c>
      <c r="K525" s="71">
        <v>0</v>
      </c>
      <c r="L525" s="71">
        <v>0</v>
      </c>
      <c r="M525" s="71">
        <v>114.47</v>
      </c>
      <c r="N525" s="71">
        <v>126</v>
      </c>
      <c r="O525" s="71"/>
      <c r="P525" s="178">
        <f t="shared" ref="P525:P530" si="93">SUM(C525*Q525)</f>
        <v>913</v>
      </c>
      <c r="Q525" s="198">
        <v>11</v>
      </c>
      <c r="R525" s="178">
        <f t="shared" ref="R525:R530" si="94">SUM(D525*S525)</f>
        <v>18527</v>
      </c>
      <c r="S525" s="199">
        <v>191</v>
      </c>
      <c r="T525" s="66">
        <v>81</v>
      </c>
      <c r="U525" s="178">
        <f t="shared" ref="U525:U530" si="95">SUM(D525*V525)</f>
        <v>291</v>
      </c>
      <c r="V525" s="198">
        <v>3</v>
      </c>
      <c r="W525" s="178">
        <f t="shared" ref="W525:W583" si="96">SUM(P525+R525+T525+U525)</f>
        <v>19812</v>
      </c>
      <c r="X525" s="178"/>
      <c r="Y525" s="49" t="s">
        <v>36</v>
      </c>
    </row>
    <row r="526" spans="1:25" ht="15" customHeight="1">
      <c r="A526" s="35"/>
      <c r="B526" s="49" t="s">
        <v>39</v>
      </c>
      <c r="C526" s="66">
        <v>3</v>
      </c>
      <c r="D526" s="66">
        <v>4</v>
      </c>
      <c r="E526" s="72"/>
      <c r="F526" s="72"/>
      <c r="G526" s="70">
        <v>0.01</v>
      </c>
      <c r="H526" s="70">
        <v>0.02</v>
      </c>
      <c r="I526" s="70">
        <v>0</v>
      </c>
      <c r="J526" s="70">
        <v>0</v>
      </c>
      <c r="K526" s="71">
        <v>0.1</v>
      </c>
      <c r="L526" s="71">
        <v>0.11</v>
      </c>
      <c r="M526" s="71">
        <v>0.35</v>
      </c>
      <c r="N526" s="71">
        <v>0.4</v>
      </c>
      <c r="O526" s="71"/>
      <c r="P526" s="178">
        <f t="shared" si="93"/>
        <v>33</v>
      </c>
      <c r="Q526" s="198">
        <v>11</v>
      </c>
      <c r="R526" s="178">
        <f t="shared" si="94"/>
        <v>764</v>
      </c>
      <c r="S526" s="199">
        <v>191</v>
      </c>
      <c r="T526" s="66">
        <v>4</v>
      </c>
      <c r="U526" s="178">
        <f t="shared" si="95"/>
        <v>12</v>
      </c>
      <c r="V526" s="198">
        <v>3</v>
      </c>
      <c r="W526" s="178">
        <f t="shared" si="96"/>
        <v>813</v>
      </c>
      <c r="X526" s="178"/>
      <c r="Y526" s="49" t="s">
        <v>39</v>
      </c>
    </row>
    <row r="527" spans="1:25" ht="15" customHeight="1">
      <c r="A527" s="35"/>
      <c r="B527" s="49" t="s">
        <v>41</v>
      </c>
      <c r="C527" s="66">
        <v>3</v>
      </c>
      <c r="D527" s="66">
        <v>4</v>
      </c>
      <c r="E527" s="72"/>
      <c r="F527" s="72"/>
      <c r="G527" s="70">
        <v>0.01</v>
      </c>
      <c r="H527" s="70">
        <v>0.02</v>
      </c>
      <c r="I527" s="70">
        <v>0</v>
      </c>
      <c r="J527" s="70">
        <v>0</v>
      </c>
      <c r="K527" s="71">
        <v>0.11</v>
      </c>
      <c r="L527" s="71">
        <v>0.12</v>
      </c>
      <c r="M527" s="71">
        <v>0.5</v>
      </c>
      <c r="N527" s="71">
        <v>0.57999999999999996</v>
      </c>
      <c r="O527" s="71"/>
      <c r="P527" s="178">
        <f t="shared" si="93"/>
        <v>33</v>
      </c>
      <c r="Q527" s="198">
        <v>11</v>
      </c>
      <c r="R527" s="178">
        <f t="shared" si="94"/>
        <v>764</v>
      </c>
      <c r="S527" s="199">
        <v>191</v>
      </c>
      <c r="T527" s="66">
        <v>4</v>
      </c>
      <c r="U527" s="178">
        <f t="shared" si="95"/>
        <v>12</v>
      </c>
      <c r="V527" s="198">
        <v>3</v>
      </c>
      <c r="W527" s="178">
        <f t="shared" si="96"/>
        <v>813</v>
      </c>
      <c r="X527" s="178"/>
      <c r="Y527" s="49" t="s">
        <v>41</v>
      </c>
    </row>
    <row r="528" spans="1:25" ht="15" customHeight="1">
      <c r="A528" s="35"/>
      <c r="B528" s="49" t="s">
        <v>42</v>
      </c>
      <c r="C528" s="66">
        <v>3</v>
      </c>
      <c r="D528" s="66">
        <v>4</v>
      </c>
      <c r="E528" s="72"/>
      <c r="F528" s="72"/>
      <c r="G528" s="70">
        <v>0.09</v>
      </c>
      <c r="H528" s="70">
        <v>0.1</v>
      </c>
      <c r="I528" s="70">
        <v>0</v>
      </c>
      <c r="J528" s="70">
        <v>0</v>
      </c>
      <c r="K528" s="71">
        <v>0.33</v>
      </c>
      <c r="L528" s="71">
        <v>0.43</v>
      </c>
      <c r="M528" s="71">
        <v>1.45</v>
      </c>
      <c r="N528" s="71">
        <v>1.68</v>
      </c>
      <c r="O528" s="71"/>
      <c r="P528" s="178">
        <f t="shared" si="93"/>
        <v>33</v>
      </c>
      <c r="Q528" s="198">
        <v>11</v>
      </c>
      <c r="R528" s="178">
        <f t="shared" si="94"/>
        <v>764</v>
      </c>
      <c r="S528" s="199">
        <v>191</v>
      </c>
      <c r="T528" s="66">
        <v>4</v>
      </c>
      <c r="U528" s="178">
        <f t="shared" si="95"/>
        <v>12</v>
      </c>
      <c r="V528" s="198">
        <v>3</v>
      </c>
      <c r="W528" s="178">
        <f t="shared" si="96"/>
        <v>813</v>
      </c>
      <c r="X528" s="178"/>
      <c r="Y528" s="49" t="s">
        <v>42</v>
      </c>
    </row>
    <row r="529" spans="1:26" ht="15" customHeight="1">
      <c r="A529" s="35"/>
      <c r="B529" s="49" t="s">
        <v>88</v>
      </c>
      <c r="C529" s="66">
        <v>2</v>
      </c>
      <c r="D529" s="66">
        <v>2</v>
      </c>
      <c r="E529" s="72"/>
      <c r="F529" s="72"/>
      <c r="G529" s="70">
        <v>0.22</v>
      </c>
      <c r="H529" s="70">
        <v>0.22</v>
      </c>
      <c r="I529" s="70">
        <v>0.03</v>
      </c>
      <c r="J529" s="70">
        <v>0.03</v>
      </c>
      <c r="K529" s="71">
        <v>2.12</v>
      </c>
      <c r="L529" s="71">
        <v>2.12</v>
      </c>
      <c r="M529" s="71">
        <v>6.58</v>
      </c>
      <c r="N529" s="71">
        <v>6.58</v>
      </c>
      <c r="O529" s="71"/>
      <c r="P529" s="178">
        <f t="shared" si="93"/>
        <v>22</v>
      </c>
      <c r="Q529" s="198">
        <v>11</v>
      </c>
      <c r="R529" s="178">
        <f t="shared" si="94"/>
        <v>382</v>
      </c>
      <c r="S529" s="199">
        <v>191</v>
      </c>
      <c r="T529" s="66">
        <v>2</v>
      </c>
      <c r="U529" s="178">
        <f t="shared" si="95"/>
        <v>6</v>
      </c>
      <c r="V529" s="198">
        <v>3</v>
      </c>
      <c r="W529" s="178">
        <f t="shared" si="96"/>
        <v>412</v>
      </c>
      <c r="X529" s="178"/>
      <c r="Y529" s="49" t="s">
        <v>88</v>
      </c>
    </row>
    <row r="530" spans="1:26" ht="15" customHeight="1">
      <c r="A530" s="35"/>
      <c r="B530" s="49" t="s">
        <v>43</v>
      </c>
      <c r="C530" s="66">
        <v>1</v>
      </c>
      <c r="D530" s="66">
        <v>2</v>
      </c>
      <c r="E530" s="72"/>
      <c r="F530" s="72"/>
      <c r="G530" s="70">
        <v>0</v>
      </c>
      <c r="H530" s="70">
        <v>0</v>
      </c>
      <c r="I530" s="70">
        <v>1</v>
      </c>
      <c r="J530" s="70">
        <v>2</v>
      </c>
      <c r="K530" s="71">
        <v>0</v>
      </c>
      <c r="L530" s="71">
        <v>0</v>
      </c>
      <c r="M530" s="71">
        <v>9</v>
      </c>
      <c r="N530" s="71">
        <v>18</v>
      </c>
      <c r="O530" s="71"/>
      <c r="P530" s="178">
        <f t="shared" si="93"/>
        <v>11</v>
      </c>
      <c r="Q530" s="198">
        <v>11</v>
      </c>
      <c r="R530" s="178">
        <f t="shared" si="94"/>
        <v>382</v>
      </c>
      <c r="S530" s="199">
        <v>191</v>
      </c>
      <c r="T530" s="66">
        <v>2</v>
      </c>
      <c r="U530" s="178">
        <f t="shared" si="95"/>
        <v>6</v>
      </c>
      <c r="V530" s="198">
        <v>3</v>
      </c>
      <c r="W530" s="178">
        <f t="shared" si="96"/>
        <v>401</v>
      </c>
      <c r="X530" s="178"/>
      <c r="Y530" s="49" t="s">
        <v>43</v>
      </c>
    </row>
    <row r="531" spans="1:26" ht="30.75" customHeight="1">
      <c r="A531" s="35"/>
      <c r="B531" s="48" t="s">
        <v>183</v>
      </c>
      <c r="C531" s="66"/>
      <c r="D531" s="66"/>
      <c r="E531" s="34" t="s">
        <v>51</v>
      </c>
      <c r="F531" s="87" t="s">
        <v>35</v>
      </c>
      <c r="G531" s="68">
        <v>3.27</v>
      </c>
      <c r="H531" s="68">
        <v>4.47</v>
      </c>
      <c r="I531" s="68">
        <v>2.64</v>
      </c>
      <c r="J531" s="69">
        <v>3.51</v>
      </c>
      <c r="K531" s="69">
        <v>18.38</v>
      </c>
      <c r="L531" s="69">
        <v>25.18</v>
      </c>
      <c r="M531" s="69">
        <v>96.2</v>
      </c>
      <c r="N531" s="69">
        <v>130.91999999999999</v>
      </c>
      <c r="O531" s="69"/>
      <c r="P531" s="178"/>
      <c r="Q531" s="198">
        <v>11</v>
      </c>
      <c r="R531" s="178"/>
      <c r="S531" s="199">
        <v>191</v>
      </c>
      <c r="T531" s="66"/>
      <c r="U531" s="178"/>
      <c r="V531" s="198">
        <v>3</v>
      </c>
      <c r="W531" s="178"/>
      <c r="X531" s="178"/>
      <c r="Y531" s="48" t="s">
        <v>183</v>
      </c>
    </row>
    <row r="532" spans="1:26" ht="15" customHeight="1">
      <c r="A532" s="35"/>
      <c r="B532" s="49" t="s">
        <v>184</v>
      </c>
      <c r="C532" s="66">
        <v>27</v>
      </c>
      <c r="D532" s="66">
        <v>37</v>
      </c>
      <c r="E532" s="92"/>
      <c r="F532" s="156"/>
      <c r="G532" s="94">
        <v>3.26</v>
      </c>
      <c r="H532" s="70">
        <v>4.46</v>
      </c>
      <c r="I532" s="94">
        <v>0.16</v>
      </c>
      <c r="J532" s="71">
        <v>0.22</v>
      </c>
      <c r="K532" s="95">
        <v>18.36</v>
      </c>
      <c r="L532" s="71">
        <v>25.16</v>
      </c>
      <c r="M532" s="95">
        <v>73.8</v>
      </c>
      <c r="N532" s="71">
        <v>101.13</v>
      </c>
      <c r="O532" s="71"/>
      <c r="P532" s="178">
        <f>SUM(C532*Q532)</f>
        <v>297</v>
      </c>
      <c r="Q532" s="198">
        <v>11</v>
      </c>
      <c r="R532" s="178">
        <f>SUM(D532*S532)</f>
        <v>7067</v>
      </c>
      <c r="S532" s="199">
        <v>191</v>
      </c>
      <c r="T532" s="66">
        <v>37</v>
      </c>
      <c r="U532" s="178">
        <f>SUM(D532*V532)</f>
        <v>111</v>
      </c>
      <c r="V532" s="198">
        <v>3</v>
      </c>
      <c r="W532" s="178">
        <f t="shared" si="96"/>
        <v>7512</v>
      </c>
      <c r="X532" s="178"/>
      <c r="Y532" s="49" t="s">
        <v>184</v>
      </c>
    </row>
    <row r="533" spans="1:26" ht="15" customHeight="1">
      <c r="A533" s="35"/>
      <c r="B533" s="49" t="s">
        <v>15</v>
      </c>
      <c r="C533" s="66">
        <v>3</v>
      </c>
      <c r="D533" s="66">
        <v>4</v>
      </c>
      <c r="E533" s="92"/>
      <c r="F533" s="72"/>
      <c r="G533" s="70">
        <v>0.01</v>
      </c>
      <c r="H533" s="70">
        <v>0.01</v>
      </c>
      <c r="I533" s="70">
        <v>2.48</v>
      </c>
      <c r="J533" s="70">
        <v>3.29</v>
      </c>
      <c r="K533" s="71">
        <v>0.02</v>
      </c>
      <c r="L533" s="71">
        <v>0.02</v>
      </c>
      <c r="M533" s="71">
        <v>22.4</v>
      </c>
      <c r="N533" s="71">
        <v>29.79</v>
      </c>
      <c r="O533" s="71"/>
      <c r="P533" s="178">
        <f>SUM(C533*Q533)</f>
        <v>33</v>
      </c>
      <c r="Q533" s="198">
        <v>11</v>
      </c>
      <c r="R533" s="178">
        <f>SUM(D533*S533)</f>
        <v>764</v>
      </c>
      <c r="S533" s="199">
        <v>191</v>
      </c>
      <c r="T533" s="66">
        <v>4</v>
      </c>
      <c r="U533" s="178">
        <f>SUM(D533*V533)</f>
        <v>12</v>
      </c>
      <c r="V533" s="198">
        <v>3</v>
      </c>
      <c r="W533" s="178">
        <f t="shared" si="96"/>
        <v>813</v>
      </c>
      <c r="X533" s="178"/>
      <c r="Y533" s="49" t="s">
        <v>15</v>
      </c>
    </row>
    <row r="534" spans="1:26" ht="15" customHeight="1">
      <c r="A534" s="35"/>
      <c r="B534" s="49" t="s">
        <v>28</v>
      </c>
      <c r="C534" s="66">
        <v>90</v>
      </c>
      <c r="D534" s="66">
        <v>120</v>
      </c>
      <c r="E534" s="92"/>
      <c r="F534" s="72" t="s">
        <v>243</v>
      </c>
      <c r="G534" s="94">
        <v>0</v>
      </c>
      <c r="H534" s="70">
        <v>0</v>
      </c>
      <c r="I534" s="94">
        <v>0</v>
      </c>
      <c r="J534" s="71">
        <v>0</v>
      </c>
      <c r="K534" s="95">
        <v>0</v>
      </c>
      <c r="L534" s="71">
        <v>0</v>
      </c>
      <c r="M534" s="95">
        <v>0</v>
      </c>
      <c r="N534" s="71">
        <v>0</v>
      </c>
      <c r="O534" s="71"/>
      <c r="P534" s="178"/>
      <c r="Q534" s="198">
        <v>11</v>
      </c>
      <c r="R534" s="178"/>
      <c r="S534" s="199">
        <v>191</v>
      </c>
      <c r="T534" s="66"/>
      <c r="U534" s="178"/>
      <c r="V534" s="198">
        <v>3</v>
      </c>
      <c r="W534" s="178"/>
      <c r="X534" s="178"/>
      <c r="Y534" s="49" t="s">
        <v>28</v>
      </c>
    </row>
    <row r="535" spans="1:26" ht="31.5" customHeight="1">
      <c r="A535" s="35"/>
      <c r="B535" s="48" t="s">
        <v>185</v>
      </c>
      <c r="C535" s="66"/>
      <c r="D535" s="66"/>
      <c r="E535" s="72" t="s">
        <v>82</v>
      </c>
      <c r="F535" s="72" t="s">
        <v>22</v>
      </c>
      <c r="G535" s="68">
        <v>0.25</v>
      </c>
      <c r="H535" s="68">
        <v>0.33</v>
      </c>
      <c r="I535" s="68">
        <v>2.06</v>
      </c>
      <c r="J535" s="68">
        <v>2.58</v>
      </c>
      <c r="K535" s="69">
        <v>1.45</v>
      </c>
      <c r="L535" s="69">
        <v>1.73</v>
      </c>
      <c r="M535" s="69">
        <v>25.24</v>
      </c>
      <c r="N535" s="69">
        <v>31.47</v>
      </c>
      <c r="O535" s="69"/>
      <c r="P535" s="178"/>
      <c r="Q535" s="198">
        <v>11</v>
      </c>
      <c r="R535" s="178"/>
      <c r="S535" s="199">
        <v>191</v>
      </c>
      <c r="T535" s="66"/>
      <c r="U535" s="178"/>
      <c r="V535" s="198">
        <v>3</v>
      </c>
      <c r="W535" s="178"/>
      <c r="X535" s="178"/>
      <c r="Y535" s="48" t="s">
        <v>185</v>
      </c>
    </row>
    <row r="536" spans="1:26" ht="15" customHeight="1">
      <c r="A536" s="35"/>
      <c r="B536" s="59" t="s">
        <v>124</v>
      </c>
      <c r="C536" s="66">
        <v>34</v>
      </c>
      <c r="D536" s="66">
        <v>43</v>
      </c>
      <c r="E536" s="72"/>
      <c r="F536" s="72"/>
      <c r="G536" s="70">
        <v>0.19</v>
      </c>
      <c r="H536" s="70">
        <v>0.24</v>
      </c>
      <c r="I536" s="70">
        <v>0.06</v>
      </c>
      <c r="J536" s="70">
        <v>7.0000000000000007E-2</v>
      </c>
      <c r="K536" s="71">
        <v>0.92</v>
      </c>
      <c r="L536" s="71">
        <v>1.1599999999999999</v>
      </c>
      <c r="M536" s="71">
        <v>4.83</v>
      </c>
      <c r="N536" s="71">
        <v>6.1</v>
      </c>
      <c r="O536" s="71"/>
      <c r="P536" s="178">
        <f>SUM(C536*Q536)</f>
        <v>374</v>
      </c>
      <c r="Q536" s="198">
        <v>11</v>
      </c>
      <c r="R536" s="178">
        <f>SUM(D536*S536)</f>
        <v>8213</v>
      </c>
      <c r="S536" s="199">
        <v>191</v>
      </c>
      <c r="T536" s="66">
        <v>43</v>
      </c>
      <c r="U536" s="178">
        <f>SUM(D536*V536)</f>
        <v>129</v>
      </c>
      <c r="V536" s="198">
        <v>3</v>
      </c>
      <c r="W536" s="178">
        <f t="shared" si="96"/>
        <v>8759</v>
      </c>
      <c r="X536" s="178"/>
      <c r="Y536" s="59" t="s">
        <v>124</v>
      </c>
    </row>
    <row r="537" spans="1:26" ht="15" customHeight="1">
      <c r="A537" s="35"/>
      <c r="B537" s="59" t="s">
        <v>41</v>
      </c>
      <c r="C537" s="66">
        <v>6</v>
      </c>
      <c r="D537" s="66">
        <v>8</v>
      </c>
      <c r="E537" s="72"/>
      <c r="F537" s="72"/>
      <c r="G537" s="70">
        <v>0.06</v>
      </c>
      <c r="H537" s="70">
        <v>0.09</v>
      </c>
      <c r="I537" s="70">
        <v>0</v>
      </c>
      <c r="J537" s="70">
        <v>0.01</v>
      </c>
      <c r="K537" s="71">
        <v>0.53</v>
      </c>
      <c r="L537" s="71">
        <v>0.56999999999999995</v>
      </c>
      <c r="M537" s="71">
        <v>2.41</v>
      </c>
      <c r="N537" s="71">
        <v>2.87</v>
      </c>
      <c r="O537" s="71"/>
      <c r="P537" s="178">
        <f>SUM(C537*Q537)</f>
        <v>66</v>
      </c>
      <c r="Q537" s="198">
        <v>11</v>
      </c>
      <c r="R537" s="178">
        <f>SUM(D537*S537)</f>
        <v>1528</v>
      </c>
      <c r="S537" s="199">
        <v>191</v>
      </c>
      <c r="T537" s="66">
        <v>8</v>
      </c>
      <c r="U537" s="178">
        <f>SUM(D537*V537)</f>
        <v>24</v>
      </c>
      <c r="V537" s="198">
        <v>3</v>
      </c>
      <c r="W537" s="178">
        <f t="shared" si="96"/>
        <v>1626</v>
      </c>
      <c r="X537" s="178"/>
      <c r="Y537" s="59" t="s">
        <v>41</v>
      </c>
    </row>
    <row r="538" spans="1:26" ht="15" customHeight="1">
      <c r="A538" s="35"/>
      <c r="B538" s="59" t="s">
        <v>43</v>
      </c>
      <c r="C538" s="66">
        <v>2</v>
      </c>
      <c r="D538" s="66">
        <v>2.5</v>
      </c>
      <c r="E538" s="72"/>
      <c r="F538" s="72"/>
      <c r="G538" s="70">
        <v>0</v>
      </c>
      <c r="H538" s="70">
        <v>0</v>
      </c>
      <c r="I538" s="70">
        <v>2</v>
      </c>
      <c r="J538" s="70">
        <v>2.5</v>
      </c>
      <c r="K538" s="71">
        <v>0</v>
      </c>
      <c r="L538" s="71">
        <v>0</v>
      </c>
      <c r="M538" s="71">
        <v>18</v>
      </c>
      <c r="N538" s="71">
        <v>22.5</v>
      </c>
      <c r="O538" s="71"/>
      <c r="P538" s="178">
        <f>SUM(C538*Q538)</f>
        <v>22</v>
      </c>
      <c r="Q538" s="198">
        <v>11</v>
      </c>
      <c r="R538" s="178">
        <f>SUM(D538*S538)</f>
        <v>477.5</v>
      </c>
      <c r="S538" s="199">
        <v>191</v>
      </c>
      <c r="T538" s="66">
        <v>2.5</v>
      </c>
      <c r="U538" s="178">
        <f>SUM(D538*V538)</f>
        <v>7.5</v>
      </c>
      <c r="V538" s="198">
        <v>3</v>
      </c>
      <c r="W538" s="178">
        <f t="shared" si="96"/>
        <v>509.5</v>
      </c>
      <c r="X538" s="178"/>
      <c r="Y538" s="59" t="s">
        <v>43</v>
      </c>
    </row>
    <row r="539" spans="1:26" ht="29.25" customHeight="1">
      <c r="A539" s="35"/>
      <c r="B539" s="48" t="s">
        <v>83</v>
      </c>
      <c r="C539" s="66"/>
      <c r="D539" s="66"/>
      <c r="E539" s="72" t="s">
        <v>35</v>
      </c>
      <c r="F539" s="67" t="s">
        <v>24</v>
      </c>
      <c r="G539" s="68">
        <v>0.62</v>
      </c>
      <c r="H539" s="68">
        <v>0.83</v>
      </c>
      <c r="I539" s="68">
        <v>0.03</v>
      </c>
      <c r="J539" s="69">
        <v>0.04</v>
      </c>
      <c r="K539" s="69">
        <v>12.12</v>
      </c>
      <c r="L539" s="69">
        <v>15.15</v>
      </c>
      <c r="M539" s="69">
        <v>51.8</v>
      </c>
      <c r="N539" s="69">
        <v>65</v>
      </c>
      <c r="O539" s="69"/>
      <c r="P539" s="178"/>
      <c r="Q539" s="198">
        <v>11</v>
      </c>
      <c r="R539" s="178"/>
      <c r="S539" s="199">
        <v>191</v>
      </c>
      <c r="T539" s="66"/>
      <c r="U539" s="178"/>
      <c r="V539" s="198">
        <v>3</v>
      </c>
      <c r="W539" s="178"/>
      <c r="X539" s="178"/>
      <c r="Y539" s="48" t="s">
        <v>83</v>
      </c>
    </row>
    <row r="540" spans="1:26" ht="15" customHeight="1">
      <c r="A540" s="35"/>
      <c r="B540" s="49" t="s">
        <v>84</v>
      </c>
      <c r="C540" s="66">
        <v>12</v>
      </c>
      <c r="D540" s="66">
        <v>13</v>
      </c>
      <c r="E540" s="34"/>
      <c r="F540" s="67"/>
      <c r="G540" s="70">
        <v>0.62</v>
      </c>
      <c r="H540" s="70">
        <v>0.83</v>
      </c>
      <c r="I540" s="70">
        <v>0.03</v>
      </c>
      <c r="J540" s="70">
        <v>0.04</v>
      </c>
      <c r="K540" s="71">
        <v>6.12</v>
      </c>
      <c r="L540" s="71">
        <v>8.15</v>
      </c>
      <c r="M540" s="71">
        <v>27.8</v>
      </c>
      <c r="N540" s="71">
        <v>37</v>
      </c>
      <c r="O540" s="71"/>
      <c r="P540" s="178">
        <f>SUM(C540*Q540)</f>
        <v>132</v>
      </c>
      <c r="Q540" s="198">
        <v>11</v>
      </c>
      <c r="R540" s="178">
        <f>SUM(D540*S540)</f>
        <v>2483</v>
      </c>
      <c r="S540" s="199">
        <v>191</v>
      </c>
      <c r="T540" s="66">
        <v>13</v>
      </c>
      <c r="U540" s="178">
        <f>SUM(D540*V540)</f>
        <v>39</v>
      </c>
      <c r="V540" s="198">
        <v>3</v>
      </c>
      <c r="W540" s="178">
        <f t="shared" si="96"/>
        <v>2667</v>
      </c>
      <c r="X540" s="178"/>
      <c r="Y540" s="49" t="s">
        <v>84</v>
      </c>
    </row>
    <row r="541" spans="1:26" ht="15" customHeight="1">
      <c r="A541" s="35"/>
      <c r="B541" s="49" t="s">
        <v>26</v>
      </c>
      <c r="C541" s="66">
        <v>6</v>
      </c>
      <c r="D541" s="66">
        <v>7</v>
      </c>
      <c r="E541" s="34"/>
      <c r="F541" s="67"/>
      <c r="G541" s="70">
        <v>0</v>
      </c>
      <c r="H541" s="70">
        <v>0</v>
      </c>
      <c r="I541" s="70">
        <v>0</v>
      </c>
      <c r="J541" s="70">
        <v>0</v>
      </c>
      <c r="K541" s="71">
        <v>6</v>
      </c>
      <c r="L541" s="71">
        <v>7</v>
      </c>
      <c r="M541" s="71">
        <v>24</v>
      </c>
      <c r="N541" s="71">
        <v>28</v>
      </c>
      <c r="O541" s="71"/>
      <c r="P541" s="178">
        <f>SUM(C541*Q541)</f>
        <v>66</v>
      </c>
      <c r="Q541" s="198">
        <v>11</v>
      </c>
      <c r="R541" s="178">
        <f>SUM(D541*S541)</f>
        <v>1337</v>
      </c>
      <c r="S541" s="199">
        <v>191</v>
      </c>
      <c r="T541" s="66">
        <v>7</v>
      </c>
      <c r="U541" s="178">
        <f>SUM(D541*V541)</f>
        <v>21</v>
      </c>
      <c r="V541" s="198">
        <v>3</v>
      </c>
      <c r="W541" s="178">
        <f t="shared" si="96"/>
        <v>1431</v>
      </c>
      <c r="X541" s="178"/>
      <c r="Y541" s="49" t="s">
        <v>26</v>
      </c>
    </row>
    <row r="542" spans="1:26" ht="15" customHeight="1">
      <c r="A542" s="35"/>
      <c r="B542" s="49" t="s">
        <v>28</v>
      </c>
      <c r="C542" s="66">
        <v>160</v>
      </c>
      <c r="D542" s="66">
        <v>190</v>
      </c>
      <c r="E542" s="34"/>
      <c r="F542" s="67"/>
      <c r="G542" s="70">
        <v>0</v>
      </c>
      <c r="H542" s="70">
        <v>0</v>
      </c>
      <c r="I542" s="70">
        <v>0</v>
      </c>
      <c r="J542" s="70">
        <v>0</v>
      </c>
      <c r="K542" s="71">
        <v>0</v>
      </c>
      <c r="L542" s="71">
        <v>0</v>
      </c>
      <c r="M542" s="71">
        <v>0</v>
      </c>
      <c r="N542" s="71">
        <v>0</v>
      </c>
      <c r="O542" s="71"/>
      <c r="P542" s="178"/>
      <c r="Q542" s="198">
        <v>11</v>
      </c>
      <c r="R542" s="178"/>
      <c r="S542" s="199">
        <v>191</v>
      </c>
      <c r="T542" s="66"/>
      <c r="U542" s="178"/>
      <c r="V542" s="198">
        <v>3</v>
      </c>
      <c r="W542" s="178"/>
      <c r="X542" s="178"/>
      <c r="Y542" s="49" t="s">
        <v>28</v>
      </c>
    </row>
    <row r="543" spans="1:26" ht="15" customHeight="1">
      <c r="A543" s="35"/>
      <c r="B543" s="48" t="s">
        <v>58</v>
      </c>
      <c r="C543" s="66">
        <v>20</v>
      </c>
      <c r="D543" s="76">
        <v>27</v>
      </c>
      <c r="E543" s="72" t="s">
        <v>59</v>
      </c>
      <c r="F543" s="99">
        <v>3.7037037037037E-2</v>
      </c>
      <c r="G543" s="68">
        <v>1.52</v>
      </c>
      <c r="H543" s="68">
        <v>2.0499999999999998</v>
      </c>
      <c r="I543" s="68">
        <v>0.16</v>
      </c>
      <c r="J543" s="69">
        <v>0.22</v>
      </c>
      <c r="K543" s="69">
        <v>9.8000000000000007</v>
      </c>
      <c r="L543" s="69">
        <v>13.8</v>
      </c>
      <c r="M543" s="69">
        <v>47</v>
      </c>
      <c r="N543" s="69">
        <v>67.599999999999994</v>
      </c>
      <c r="O543" s="69"/>
      <c r="P543" s="178">
        <f>SUM(C543*Q543)</f>
        <v>220</v>
      </c>
      <c r="Q543" s="198">
        <v>11</v>
      </c>
      <c r="R543" s="178">
        <f>SUM(D543*S543)</f>
        <v>5157</v>
      </c>
      <c r="S543" s="199">
        <v>191</v>
      </c>
      <c r="T543" s="76">
        <v>27</v>
      </c>
      <c r="U543" s="178">
        <f>SUM(D543*V543)</f>
        <v>81</v>
      </c>
      <c r="V543" s="198">
        <v>3</v>
      </c>
      <c r="W543" s="178">
        <f t="shared" si="96"/>
        <v>5485</v>
      </c>
      <c r="X543" s="178"/>
      <c r="Y543" s="48" t="s">
        <v>58</v>
      </c>
      <c r="Z543" s="1">
        <f>SUM(W500+W543+W554)</f>
        <v>15726</v>
      </c>
    </row>
    <row r="544" spans="1:26" ht="15" customHeight="1">
      <c r="A544" s="37"/>
      <c r="B544" s="52" t="s">
        <v>60</v>
      </c>
      <c r="C544" s="76">
        <v>28</v>
      </c>
      <c r="D544" s="76">
        <v>35</v>
      </c>
      <c r="E544" s="100" t="s">
        <v>61</v>
      </c>
      <c r="F544" s="99">
        <v>2.8571428571428598E-2</v>
      </c>
      <c r="G544" s="101">
        <v>1.57</v>
      </c>
      <c r="H544" s="101">
        <v>1.96</v>
      </c>
      <c r="I544" s="101">
        <v>0.31</v>
      </c>
      <c r="J544" s="102">
        <v>0.39</v>
      </c>
      <c r="K544" s="102">
        <v>13.8</v>
      </c>
      <c r="L544" s="102">
        <v>17.3</v>
      </c>
      <c r="M544" s="102">
        <v>65</v>
      </c>
      <c r="N544" s="102">
        <v>81</v>
      </c>
      <c r="O544" s="102"/>
      <c r="P544" s="178">
        <f>SUM(C544*Q544)</f>
        <v>308</v>
      </c>
      <c r="Q544" s="198">
        <v>11</v>
      </c>
      <c r="R544" s="178">
        <f>SUM(D544*S544)</f>
        <v>6685</v>
      </c>
      <c r="S544" s="199">
        <v>191</v>
      </c>
      <c r="T544" s="76">
        <v>35</v>
      </c>
      <c r="U544" s="178">
        <f>SUM(D544*V544)</f>
        <v>105</v>
      </c>
      <c r="V544" s="198">
        <v>3</v>
      </c>
      <c r="W544" s="178">
        <f t="shared" si="96"/>
        <v>7133</v>
      </c>
      <c r="X544" s="178"/>
      <c r="Y544" s="52" t="s">
        <v>60</v>
      </c>
      <c r="Z544" s="1">
        <f>SUM(W544)</f>
        <v>7133</v>
      </c>
    </row>
    <row r="545" spans="1:25" ht="15" customHeight="1">
      <c r="A545" s="16" t="s">
        <v>62</v>
      </c>
      <c r="B545" s="53"/>
      <c r="C545" s="110"/>
      <c r="D545" s="110"/>
      <c r="E545" s="154"/>
      <c r="F545" s="154"/>
      <c r="G545" s="83">
        <f>G511+G524+G531+G535+G539+G543+G544</f>
        <v>19.64</v>
      </c>
      <c r="H545" s="83">
        <f>H511+H524+H531+H535+H539+H543+H544</f>
        <v>22.81</v>
      </c>
      <c r="I545" s="83">
        <f>I511+I524+I531+I535+I539+I543+I544</f>
        <v>19.38</v>
      </c>
      <c r="J545" s="83">
        <f>J511+J524+J531+J535+J539+J543+J544</f>
        <v>22.549999999999997</v>
      </c>
      <c r="K545" s="83">
        <f>K511+K524+K531+K535+K539+K543+K544</f>
        <v>65.88</v>
      </c>
      <c r="L545" s="83">
        <f>L511+L524+L532+L541+L543+L544</f>
        <v>75.72999999999999</v>
      </c>
      <c r="M545" s="83">
        <f>M511+M524+M531+M535+M539+M543+M544</f>
        <v>501.91</v>
      </c>
      <c r="N545" s="83">
        <f>N511+N524+N531+N535+N539+N543+N544</f>
        <v>636.42000000000007</v>
      </c>
      <c r="O545" s="83"/>
      <c r="P545" s="188"/>
      <c r="Q545" s="198">
        <v>11</v>
      </c>
      <c r="R545" s="188"/>
      <c r="S545" s="199">
        <v>191</v>
      </c>
      <c r="T545" s="80"/>
      <c r="U545" s="188"/>
      <c r="V545" s="188"/>
      <c r="W545" s="188"/>
      <c r="X545" s="188"/>
      <c r="Y545" s="53"/>
    </row>
    <row r="546" spans="1:25" ht="15" customHeight="1">
      <c r="A546" s="25" t="s">
        <v>63</v>
      </c>
      <c r="B546" s="53"/>
      <c r="C546" s="80"/>
      <c r="D546" s="80"/>
      <c r="E546" s="154"/>
      <c r="F546" s="149"/>
      <c r="G546" s="116"/>
      <c r="H546" s="116"/>
      <c r="I546" s="116"/>
      <c r="J546" s="86"/>
      <c r="K546" s="86"/>
      <c r="L546" s="86"/>
      <c r="M546" s="86"/>
      <c r="N546" s="86"/>
      <c r="O546" s="104"/>
      <c r="P546" s="188"/>
      <c r="Q546" s="198">
        <v>11</v>
      </c>
      <c r="R546" s="188"/>
      <c r="S546" s="199">
        <v>191</v>
      </c>
      <c r="T546" s="80"/>
      <c r="U546" s="188"/>
      <c r="V546" s="188"/>
      <c r="W546" s="188"/>
      <c r="X546" s="188"/>
      <c r="Y546" s="12" t="s">
        <v>63</v>
      </c>
    </row>
    <row r="547" spans="1:25" ht="29.25" customHeight="1">
      <c r="A547" s="35"/>
      <c r="B547" s="48" t="s">
        <v>186</v>
      </c>
      <c r="C547" s="66"/>
      <c r="D547" s="66"/>
      <c r="E547" s="87" t="s">
        <v>11</v>
      </c>
      <c r="F547" s="87" t="s">
        <v>35</v>
      </c>
      <c r="G547" s="68">
        <v>2.5499999999999998</v>
      </c>
      <c r="H547" s="68">
        <v>3.66</v>
      </c>
      <c r="I547" s="68">
        <v>3.87</v>
      </c>
      <c r="J547" s="69">
        <v>4.95</v>
      </c>
      <c r="K547" s="69">
        <v>15.31</v>
      </c>
      <c r="L547" s="69">
        <v>19.38</v>
      </c>
      <c r="M547" s="69">
        <v>116.36</v>
      </c>
      <c r="N547" s="69">
        <v>137.43</v>
      </c>
      <c r="O547" s="69"/>
      <c r="P547" s="178"/>
      <c r="Q547" s="198">
        <v>11</v>
      </c>
      <c r="R547" s="178"/>
      <c r="S547" s="199">
        <v>191</v>
      </c>
      <c r="T547" s="66"/>
      <c r="U547" s="178"/>
      <c r="V547" s="178"/>
      <c r="W547" s="178"/>
      <c r="X547" s="178"/>
      <c r="Y547" s="48" t="s">
        <v>186</v>
      </c>
    </row>
    <row r="548" spans="1:25" ht="15" customHeight="1">
      <c r="A548" s="35"/>
      <c r="B548" s="49" t="s">
        <v>103</v>
      </c>
      <c r="C548" s="66">
        <v>147</v>
      </c>
      <c r="D548" s="125">
        <v>170</v>
      </c>
      <c r="E548" s="72"/>
      <c r="F548" s="72"/>
      <c r="G548" s="70">
        <v>1.0900000000000001</v>
      </c>
      <c r="H548" s="70">
        <v>1.27</v>
      </c>
      <c r="I548" s="70">
        <v>0.25</v>
      </c>
      <c r="J548" s="70">
        <v>0.83</v>
      </c>
      <c r="K548" s="71">
        <v>13.09</v>
      </c>
      <c r="L548" s="71">
        <v>16.899999999999999</v>
      </c>
      <c r="M548" s="71">
        <v>58.9</v>
      </c>
      <c r="N548" s="71">
        <v>73.02</v>
      </c>
      <c r="O548" s="71"/>
      <c r="P548" s="178">
        <f t="shared" ref="P548:P555" si="97">SUM(C548*Q548)</f>
        <v>1617</v>
      </c>
      <c r="Q548" s="198">
        <v>11</v>
      </c>
      <c r="R548" s="178">
        <f t="shared" ref="R548:R555" si="98">SUM(D548*S548)</f>
        <v>32470</v>
      </c>
      <c r="S548" s="199">
        <v>191</v>
      </c>
      <c r="T548" s="125">
        <v>172</v>
      </c>
      <c r="U548" s="178">
        <f t="shared" ref="U548:U555" si="99">SUM(D548*V548)</f>
        <v>0</v>
      </c>
      <c r="V548" s="178"/>
      <c r="W548" s="178">
        <f t="shared" si="96"/>
        <v>34259</v>
      </c>
      <c r="X548" s="178"/>
      <c r="Y548" s="49" t="s">
        <v>103</v>
      </c>
    </row>
    <row r="549" spans="1:25" ht="15" customHeight="1">
      <c r="A549" s="35"/>
      <c r="B549" s="49" t="s">
        <v>41</v>
      </c>
      <c r="C549" s="66">
        <v>18</v>
      </c>
      <c r="D549" s="66">
        <v>19</v>
      </c>
      <c r="E549" s="72"/>
      <c r="F549" s="72"/>
      <c r="G549" s="70">
        <v>0.24</v>
      </c>
      <c r="H549" s="70">
        <v>0.28000000000000003</v>
      </c>
      <c r="I549" s="70">
        <v>0</v>
      </c>
      <c r="J549" s="70">
        <v>0</v>
      </c>
      <c r="K549" s="71">
        <v>1.43</v>
      </c>
      <c r="L549" s="71">
        <v>1.69</v>
      </c>
      <c r="M549" s="71">
        <v>6.45</v>
      </c>
      <c r="N549" s="71">
        <v>7.52</v>
      </c>
      <c r="O549" s="71"/>
      <c r="P549" s="178">
        <f t="shared" si="97"/>
        <v>198</v>
      </c>
      <c r="Q549" s="198">
        <v>11</v>
      </c>
      <c r="R549" s="178">
        <f t="shared" si="98"/>
        <v>3629</v>
      </c>
      <c r="S549" s="199">
        <v>191</v>
      </c>
      <c r="T549" s="66">
        <v>19</v>
      </c>
      <c r="U549" s="178">
        <f t="shared" si="99"/>
        <v>0</v>
      </c>
      <c r="V549" s="178"/>
      <c r="W549" s="178">
        <f t="shared" si="96"/>
        <v>3846</v>
      </c>
      <c r="X549" s="178"/>
      <c r="Y549" s="49" t="s">
        <v>41</v>
      </c>
    </row>
    <row r="550" spans="1:25" ht="15" customHeight="1">
      <c r="A550" s="35"/>
      <c r="B550" s="49" t="s">
        <v>49</v>
      </c>
      <c r="C550" s="66">
        <v>2</v>
      </c>
      <c r="D550" s="66">
        <v>2</v>
      </c>
      <c r="E550" s="72"/>
      <c r="F550" s="72"/>
      <c r="G550" s="70">
        <v>0.22</v>
      </c>
      <c r="H550" s="70">
        <v>0.22</v>
      </c>
      <c r="I550" s="70">
        <v>0</v>
      </c>
      <c r="J550" s="70">
        <v>0</v>
      </c>
      <c r="K550" s="71">
        <v>0.36</v>
      </c>
      <c r="L550" s="71">
        <v>0.36</v>
      </c>
      <c r="M550" s="71">
        <v>5.58</v>
      </c>
      <c r="N550" s="71">
        <v>5.58</v>
      </c>
      <c r="O550" s="71"/>
      <c r="P550" s="178">
        <f t="shared" si="97"/>
        <v>22</v>
      </c>
      <c r="Q550" s="198">
        <v>11</v>
      </c>
      <c r="R550" s="178">
        <f t="shared" si="98"/>
        <v>382</v>
      </c>
      <c r="S550" s="199">
        <v>191</v>
      </c>
      <c r="T550" s="66">
        <v>2</v>
      </c>
      <c r="U550" s="178">
        <f t="shared" si="99"/>
        <v>0</v>
      </c>
      <c r="V550" s="178"/>
      <c r="W550" s="178">
        <f t="shared" si="96"/>
        <v>406</v>
      </c>
      <c r="X550" s="178"/>
      <c r="Y550" s="49" t="s">
        <v>49</v>
      </c>
    </row>
    <row r="551" spans="1:25" ht="15" customHeight="1">
      <c r="A551" s="35"/>
      <c r="B551" s="49" t="s">
        <v>44</v>
      </c>
      <c r="C551" s="66">
        <v>13</v>
      </c>
      <c r="D551" s="73" t="s">
        <v>127</v>
      </c>
      <c r="E551" s="72"/>
      <c r="F551" s="72"/>
      <c r="G551" s="70">
        <v>0.28000000000000003</v>
      </c>
      <c r="H551" s="70">
        <v>0.28000000000000003</v>
      </c>
      <c r="I551" s="70">
        <v>1.62</v>
      </c>
      <c r="J551" s="70">
        <v>1.62</v>
      </c>
      <c r="K551" s="71">
        <v>0.43</v>
      </c>
      <c r="L551" s="71">
        <v>0.43</v>
      </c>
      <c r="M551" s="71">
        <v>17.510000000000002</v>
      </c>
      <c r="N551" s="71">
        <v>17.510000000000002</v>
      </c>
      <c r="O551" s="71"/>
      <c r="P551" s="178">
        <f t="shared" si="97"/>
        <v>143</v>
      </c>
      <c r="Q551" s="198">
        <v>11</v>
      </c>
      <c r="R551" s="178">
        <f t="shared" si="98"/>
        <v>2483</v>
      </c>
      <c r="S551" s="199">
        <v>191</v>
      </c>
      <c r="T551" s="73" t="s">
        <v>127</v>
      </c>
      <c r="U551" s="178">
        <f t="shared" si="99"/>
        <v>0</v>
      </c>
      <c r="V551" s="178"/>
      <c r="W551" s="178">
        <f t="shared" si="96"/>
        <v>2639</v>
      </c>
      <c r="X551" s="178"/>
      <c r="Y551" s="49" t="s">
        <v>44</v>
      </c>
    </row>
    <row r="552" spans="1:25" ht="15" customHeight="1">
      <c r="A552" s="35"/>
      <c r="B552" s="49" t="s">
        <v>16</v>
      </c>
      <c r="C552" s="66">
        <v>6</v>
      </c>
      <c r="D552" s="66">
        <v>10</v>
      </c>
      <c r="E552" s="72"/>
      <c r="F552" s="72"/>
      <c r="G552" s="70">
        <v>0.72</v>
      </c>
      <c r="H552" s="70">
        <v>1.61</v>
      </c>
      <c r="I552" s="70">
        <v>0</v>
      </c>
      <c r="J552" s="70">
        <v>0</v>
      </c>
      <c r="K552" s="71">
        <v>0</v>
      </c>
      <c r="L552" s="71">
        <v>0</v>
      </c>
      <c r="M552" s="71">
        <v>9.92</v>
      </c>
      <c r="N552" s="71">
        <v>11.3</v>
      </c>
      <c r="O552" s="71"/>
      <c r="P552" s="178">
        <f t="shared" si="97"/>
        <v>66</v>
      </c>
      <c r="Q552" s="198">
        <v>11</v>
      </c>
      <c r="R552" s="178">
        <f t="shared" si="98"/>
        <v>1910</v>
      </c>
      <c r="S552" s="199">
        <v>191</v>
      </c>
      <c r="T552" s="66">
        <v>10</v>
      </c>
      <c r="U552" s="178">
        <f t="shared" si="99"/>
        <v>0</v>
      </c>
      <c r="V552" s="178"/>
      <c r="W552" s="178">
        <f t="shared" si="96"/>
        <v>1986</v>
      </c>
      <c r="X552" s="178"/>
      <c r="Y552" s="49" t="s">
        <v>16</v>
      </c>
    </row>
    <row r="553" spans="1:25" ht="15" customHeight="1">
      <c r="A553" s="35"/>
      <c r="B553" s="49" t="s">
        <v>43</v>
      </c>
      <c r="C553" s="66">
        <v>2</v>
      </c>
      <c r="D553" s="66">
        <v>2.5</v>
      </c>
      <c r="E553" s="72"/>
      <c r="F553" s="72"/>
      <c r="G553" s="70">
        <v>0</v>
      </c>
      <c r="H553" s="70">
        <v>0</v>
      </c>
      <c r="I553" s="70">
        <v>2</v>
      </c>
      <c r="J553" s="70">
        <v>2.5</v>
      </c>
      <c r="K553" s="71">
        <v>0</v>
      </c>
      <c r="L553" s="71">
        <v>0</v>
      </c>
      <c r="M553" s="71">
        <v>18</v>
      </c>
      <c r="N553" s="71">
        <v>22.5</v>
      </c>
      <c r="O553" s="71"/>
      <c r="P553" s="178">
        <f t="shared" si="97"/>
        <v>22</v>
      </c>
      <c r="Q553" s="198">
        <v>11</v>
      </c>
      <c r="R553" s="178">
        <f t="shared" si="98"/>
        <v>477.5</v>
      </c>
      <c r="S553" s="199">
        <v>191</v>
      </c>
      <c r="T553" s="66">
        <v>2.5</v>
      </c>
      <c r="U553" s="178">
        <f t="shared" si="99"/>
        <v>0</v>
      </c>
      <c r="V553" s="178"/>
      <c r="W553" s="178">
        <f t="shared" si="96"/>
        <v>502</v>
      </c>
      <c r="X553" s="178"/>
      <c r="Y553" s="49" t="s">
        <v>43</v>
      </c>
    </row>
    <row r="554" spans="1:25" ht="15" customHeight="1">
      <c r="A554" s="35"/>
      <c r="B554" s="48" t="s">
        <v>58</v>
      </c>
      <c r="C554" s="66">
        <v>14</v>
      </c>
      <c r="D554" s="66">
        <v>26</v>
      </c>
      <c r="E554" s="72" t="s">
        <v>110</v>
      </c>
      <c r="F554" s="72" t="s">
        <v>228</v>
      </c>
      <c r="G554" s="68">
        <v>1</v>
      </c>
      <c r="H554" s="68">
        <v>1.98</v>
      </c>
      <c r="I554" s="68">
        <v>0.1</v>
      </c>
      <c r="J554" s="69">
        <v>0.2</v>
      </c>
      <c r="K554" s="69">
        <v>6.49</v>
      </c>
      <c r="L554" s="69">
        <v>13.3</v>
      </c>
      <c r="M554" s="69">
        <v>34</v>
      </c>
      <c r="N554" s="69">
        <v>65.25</v>
      </c>
      <c r="O554" s="69"/>
      <c r="P554" s="178">
        <f t="shared" si="97"/>
        <v>154</v>
      </c>
      <c r="Q554" s="198">
        <v>11</v>
      </c>
      <c r="R554" s="178">
        <f t="shared" si="98"/>
        <v>4966</v>
      </c>
      <c r="S554" s="199">
        <v>191</v>
      </c>
      <c r="T554" s="66">
        <v>26</v>
      </c>
      <c r="U554" s="178">
        <f t="shared" si="99"/>
        <v>0</v>
      </c>
      <c r="V554" s="178"/>
      <c r="W554" s="178">
        <f t="shared" si="96"/>
        <v>5146</v>
      </c>
      <c r="X554" s="178"/>
      <c r="Y554" s="48" t="s">
        <v>58</v>
      </c>
    </row>
    <row r="555" spans="1:25" ht="15" customHeight="1">
      <c r="A555" s="37"/>
      <c r="B555" s="52" t="s">
        <v>30</v>
      </c>
      <c r="C555" s="66">
        <v>180</v>
      </c>
      <c r="D555" s="66">
        <v>180</v>
      </c>
      <c r="E555" s="72" t="s">
        <v>24</v>
      </c>
      <c r="F555" s="72" t="s">
        <v>24</v>
      </c>
      <c r="G555" s="68">
        <v>0.81</v>
      </c>
      <c r="H555" s="68">
        <v>0.81</v>
      </c>
      <c r="I555" s="68">
        <v>0.18</v>
      </c>
      <c r="J555" s="68">
        <v>0.18</v>
      </c>
      <c r="K555" s="69">
        <v>18.14</v>
      </c>
      <c r="L555" s="69">
        <v>18.14</v>
      </c>
      <c r="M555" s="69">
        <v>98.17</v>
      </c>
      <c r="N555" s="69">
        <v>98.17</v>
      </c>
      <c r="O555" s="69"/>
      <c r="P555" s="178">
        <f t="shared" si="97"/>
        <v>1980</v>
      </c>
      <c r="Q555" s="198">
        <v>11</v>
      </c>
      <c r="R555" s="178">
        <f t="shared" si="98"/>
        <v>34380</v>
      </c>
      <c r="S555" s="199">
        <v>191</v>
      </c>
      <c r="T555" s="66">
        <v>180</v>
      </c>
      <c r="U555" s="178">
        <f t="shared" si="99"/>
        <v>0</v>
      </c>
      <c r="V555" s="178"/>
      <c r="W555" s="178">
        <f t="shared" si="96"/>
        <v>36540</v>
      </c>
      <c r="X555" s="178"/>
      <c r="Y555" s="52" t="s">
        <v>30</v>
      </c>
    </row>
    <row r="556" spans="1:25" ht="15" customHeight="1">
      <c r="A556" s="38" t="s">
        <v>68</v>
      </c>
      <c r="B556" s="62"/>
      <c r="C556" s="157"/>
      <c r="D556" s="109"/>
      <c r="E556" s="157"/>
      <c r="F556" s="84"/>
      <c r="G556" s="130">
        <f t="shared" ref="G556:N556" si="100">G547+G554+G555</f>
        <v>4.3599999999999994</v>
      </c>
      <c r="H556" s="83">
        <f t="shared" si="100"/>
        <v>6.4500000000000011</v>
      </c>
      <c r="I556" s="130">
        <f t="shared" si="100"/>
        <v>4.1500000000000004</v>
      </c>
      <c r="J556" s="117">
        <f t="shared" si="100"/>
        <v>5.33</v>
      </c>
      <c r="K556" s="130">
        <f t="shared" si="100"/>
        <v>39.94</v>
      </c>
      <c r="L556" s="117">
        <f t="shared" si="100"/>
        <v>50.82</v>
      </c>
      <c r="M556" s="130">
        <f t="shared" si="100"/>
        <v>248.53000000000003</v>
      </c>
      <c r="N556" s="117">
        <f t="shared" si="100"/>
        <v>300.85000000000002</v>
      </c>
      <c r="O556" s="117"/>
      <c r="P556" s="188"/>
      <c r="Q556" s="188"/>
      <c r="R556" s="188"/>
      <c r="S556" s="189"/>
      <c r="T556" s="109"/>
      <c r="U556" s="188"/>
      <c r="V556" s="188"/>
      <c r="W556" s="188"/>
      <c r="X556" s="188"/>
      <c r="Y556" s="62"/>
    </row>
    <row r="557" spans="1:25" ht="15" customHeight="1">
      <c r="A557" s="39" t="s">
        <v>69</v>
      </c>
      <c r="B557" s="63"/>
      <c r="C557" s="158"/>
      <c r="D557" s="110"/>
      <c r="E557" s="158"/>
      <c r="F557" s="82"/>
      <c r="G557" s="130">
        <f t="shared" ref="G557:N557" si="101">G509+G545+G556</f>
        <v>34.57</v>
      </c>
      <c r="H557" s="83">
        <f t="shared" si="101"/>
        <v>41.39</v>
      </c>
      <c r="I557" s="130">
        <f t="shared" si="101"/>
        <v>38.01</v>
      </c>
      <c r="J557" s="83">
        <f t="shared" si="101"/>
        <v>45.629999999999995</v>
      </c>
      <c r="K557" s="159">
        <f t="shared" si="101"/>
        <v>154.35999999999999</v>
      </c>
      <c r="L557" s="83">
        <f t="shared" si="101"/>
        <v>186.88</v>
      </c>
      <c r="M557" s="160">
        <f t="shared" si="101"/>
        <v>1094.6500000000001</v>
      </c>
      <c r="N557" s="83">
        <f t="shared" si="101"/>
        <v>1385.96</v>
      </c>
      <c r="O557" s="83"/>
      <c r="P557" s="188"/>
      <c r="Q557" s="188"/>
      <c r="R557" s="188"/>
      <c r="S557" s="189"/>
      <c r="T557" s="110"/>
      <c r="U557" s="188"/>
      <c r="V557" s="188"/>
      <c r="W557" s="188"/>
      <c r="X557" s="188"/>
      <c r="Y557" s="63"/>
    </row>
    <row r="558" spans="1:25" ht="15" customHeight="1">
      <c r="A558" s="21" t="s">
        <v>187</v>
      </c>
      <c r="B558" s="55"/>
      <c r="C558" s="21"/>
      <c r="D558" s="21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193"/>
      <c r="Q558" s="194" t="s">
        <v>252</v>
      </c>
      <c r="R558" s="194"/>
      <c r="S558" s="194" t="s">
        <v>253</v>
      </c>
      <c r="T558" s="195" t="s">
        <v>254</v>
      </c>
      <c r="U558" s="194"/>
      <c r="V558" s="194" t="s">
        <v>256</v>
      </c>
      <c r="W558" s="194"/>
      <c r="X558" s="194"/>
      <c r="Y558" s="196" t="s">
        <v>187</v>
      </c>
    </row>
    <row r="559" spans="1:25" ht="15" customHeight="1">
      <c r="A559" s="3" t="s">
        <v>9</v>
      </c>
      <c r="B559" s="61"/>
      <c r="C559" s="128"/>
      <c r="D559" s="128"/>
      <c r="E559" s="149"/>
      <c r="F559" s="149"/>
      <c r="G559" s="116"/>
      <c r="H559" s="116"/>
      <c r="I559" s="116"/>
      <c r="J559" s="116"/>
      <c r="K559" s="86"/>
      <c r="L559" s="86"/>
      <c r="M559" s="86"/>
      <c r="N559" s="86"/>
      <c r="O559" s="86"/>
      <c r="P559" s="197"/>
      <c r="Q559" s="198">
        <v>9</v>
      </c>
      <c r="R559" s="199"/>
      <c r="S559" s="199">
        <v>200</v>
      </c>
      <c r="T559" s="200">
        <v>1</v>
      </c>
      <c r="U559" s="198"/>
      <c r="V559" s="198">
        <v>3</v>
      </c>
      <c r="W559" s="198" t="s">
        <v>255</v>
      </c>
      <c r="X559" s="198"/>
      <c r="Y559" s="201" t="s">
        <v>9</v>
      </c>
    </row>
    <row r="560" spans="1:25" ht="15" customHeight="1">
      <c r="A560" s="8"/>
      <c r="B560" s="48" t="s">
        <v>107</v>
      </c>
      <c r="C560" s="66"/>
      <c r="D560" s="66"/>
      <c r="E560" s="72" t="s">
        <v>35</v>
      </c>
      <c r="F560" s="72" t="s">
        <v>35</v>
      </c>
      <c r="G560" s="68">
        <v>12.24</v>
      </c>
      <c r="H560" s="68">
        <v>12.24</v>
      </c>
      <c r="I560" s="68">
        <v>13.28</v>
      </c>
      <c r="J560" s="68">
        <v>13.28</v>
      </c>
      <c r="K560" s="69">
        <v>3.66</v>
      </c>
      <c r="L560" s="69">
        <v>3.66</v>
      </c>
      <c r="M560" s="69">
        <v>183.32</v>
      </c>
      <c r="N560" s="69">
        <v>183.32</v>
      </c>
      <c r="O560" s="69"/>
      <c r="P560" s="178"/>
      <c r="Q560" s="198">
        <f>SUM(Q559)</f>
        <v>9</v>
      </c>
      <c r="R560" s="178"/>
      <c r="S560" s="199">
        <f>SUM(S559)</f>
        <v>200</v>
      </c>
      <c r="T560" s="66"/>
      <c r="U560" s="178"/>
      <c r="V560" s="198">
        <f>SUM(V559)</f>
        <v>3</v>
      </c>
      <c r="W560" s="178"/>
      <c r="X560" s="178"/>
      <c r="Y560" s="48" t="s">
        <v>107</v>
      </c>
    </row>
    <row r="561" spans="1:27" ht="15" customHeight="1">
      <c r="A561" s="8"/>
      <c r="B561" s="49" t="s">
        <v>13</v>
      </c>
      <c r="C561" s="66">
        <v>97</v>
      </c>
      <c r="D561" s="66">
        <v>97</v>
      </c>
      <c r="E561" s="72"/>
      <c r="F561" s="72"/>
      <c r="G561" s="70">
        <v>11.07</v>
      </c>
      <c r="H561" s="70">
        <v>11.07</v>
      </c>
      <c r="I561" s="70">
        <v>10.02</v>
      </c>
      <c r="J561" s="70">
        <v>10.02</v>
      </c>
      <c r="K561" s="71">
        <v>0.6</v>
      </c>
      <c r="L561" s="71">
        <v>0.6</v>
      </c>
      <c r="M561" s="71">
        <v>137.01</v>
      </c>
      <c r="N561" s="71">
        <v>137.01</v>
      </c>
      <c r="O561" s="71"/>
      <c r="P561" s="178">
        <f>SUM(C561*Q561)</f>
        <v>873</v>
      </c>
      <c r="Q561" s="198">
        <f t="shared" ref="Q561:Q624" si="102">SUM(Q560)</f>
        <v>9</v>
      </c>
      <c r="R561" s="178">
        <f>SUM(D561*S561)</f>
        <v>19400</v>
      </c>
      <c r="S561" s="199">
        <f t="shared" ref="S561:S624" si="103">SUM(S560)</f>
        <v>200</v>
      </c>
      <c r="T561" s="66">
        <v>97</v>
      </c>
      <c r="U561" s="178">
        <f>SUM(D561*V561)</f>
        <v>291</v>
      </c>
      <c r="V561" s="198">
        <f t="shared" ref="V561:V624" si="104">SUM(V560)</f>
        <v>3</v>
      </c>
      <c r="W561" s="178">
        <f t="shared" si="96"/>
        <v>20661</v>
      </c>
      <c r="X561" s="178"/>
      <c r="Y561" s="49" t="s">
        <v>13</v>
      </c>
      <c r="Z561" s="1">
        <f>SUM(W561+W634)</f>
        <v>21501</v>
      </c>
      <c r="AA561" s="1">
        <f>SUM(Z561/40)</f>
        <v>537.52499999999998</v>
      </c>
    </row>
    <row r="562" spans="1:27" ht="15" customHeight="1">
      <c r="A562" s="8"/>
      <c r="B562" s="49" t="s">
        <v>14</v>
      </c>
      <c r="C562" s="73" t="s">
        <v>188</v>
      </c>
      <c r="D562" s="73" t="s">
        <v>188</v>
      </c>
      <c r="E562" s="72"/>
      <c r="F562" s="72"/>
      <c r="G562" s="70">
        <v>1.1599999999999999</v>
      </c>
      <c r="H562" s="70">
        <v>1.1599999999999999</v>
      </c>
      <c r="I562" s="70">
        <v>0.78</v>
      </c>
      <c r="J562" s="70">
        <v>0.78</v>
      </c>
      <c r="K562" s="71">
        <v>3.04</v>
      </c>
      <c r="L562" s="71">
        <v>3.04</v>
      </c>
      <c r="M562" s="71">
        <v>23.91</v>
      </c>
      <c r="N562" s="71">
        <v>23.91</v>
      </c>
      <c r="O562" s="71"/>
      <c r="P562" s="178">
        <f>SUM(C562*Q562)</f>
        <v>585</v>
      </c>
      <c r="Q562" s="198">
        <f t="shared" si="102"/>
        <v>9</v>
      </c>
      <c r="R562" s="178">
        <f>SUM(D562*S562)</f>
        <v>13000</v>
      </c>
      <c r="S562" s="199">
        <f t="shared" si="103"/>
        <v>200</v>
      </c>
      <c r="T562" s="73" t="s">
        <v>188</v>
      </c>
      <c r="U562" s="178">
        <f>SUM(D562*V562)</f>
        <v>195</v>
      </c>
      <c r="V562" s="198">
        <f t="shared" si="104"/>
        <v>3</v>
      </c>
      <c r="W562" s="178">
        <f t="shared" si="96"/>
        <v>13845</v>
      </c>
      <c r="X562" s="178"/>
      <c r="Y562" s="49" t="s">
        <v>14</v>
      </c>
      <c r="Z562" s="1">
        <f>SUM(W562+W588+W633+W644)</f>
        <v>50646</v>
      </c>
    </row>
    <row r="563" spans="1:27" ht="15" customHeight="1">
      <c r="A563" s="15"/>
      <c r="B563" s="49" t="s">
        <v>15</v>
      </c>
      <c r="C563" s="66">
        <v>3</v>
      </c>
      <c r="D563" s="66">
        <v>3</v>
      </c>
      <c r="E563" s="72"/>
      <c r="F563" s="153"/>
      <c r="G563" s="70">
        <v>0.01</v>
      </c>
      <c r="H563" s="70">
        <v>0.01</v>
      </c>
      <c r="I563" s="70">
        <v>2.48</v>
      </c>
      <c r="J563" s="70">
        <v>2.48</v>
      </c>
      <c r="K563" s="71">
        <v>0.02</v>
      </c>
      <c r="L563" s="71">
        <v>0.02</v>
      </c>
      <c r="M563" s="71">
        <v>22.4</v>
      </c>
      <c r="N563" s="71">
        <v>22.4</v>
      </c>
      <c r="O563" s="71"/>
      <c r="P563" s="178">
        <f>SUM(C563*Q563)</f>
        <v>27</v>
      </c>
      <c r="Q563" s="198">
        <f t="shared" si="102"/>
        <v>9</v>
      </c>
      <c r="R563" s="178">
        <f>SUM(D563*S563)</f>
        <v>600</v>
      </c>
      <c r="S563" s="199">
        <f t="shared" si="103"/>
        <v>200</v>
      </c>
      <c r="T563" s="66">
        <v>3</v>
      </c>
      <c r="U563" s="178">
        <f>SUM(D563*V563)</f>
        <v>9</v>
      </c>
      <c r="V563" s="198">
        <f t="shared" si="104"/>
        <v>3</v>
      </c>
      <c r="W563" s="178">
        <f t="shared" si="96"/>
        <v>639</v>
      </c>
      <c r="X563" s="178"/>
      <c r="Y563" s="49" t="s">
        <v>15</v>
      </c>
      <c r="Z563" s="1">
        <f>SUM(W563+W567+W582+W599+W606+W637)</f>
        <v>3708</v>
      </c>
    </row>
    <row r="564" spans="1:27" ht="15" customHeight="1">
      <c r="A564" s="15"/>
      <c r="B564" s="48" t="s">
        <v>81</v>
      </c>
      <c r="C564" s="66">
        <v>42</v>
      </c>
      <c r="D564" s="66">
        <v>62</v>
      </c>
      <c r="E564" s="72" t="s">
        <v>82</v>
      </c>
      <c r="F564" s="67" t="s">
        <v>47</v>
      </c>
      <c r="G564" s="68">
        <v>0.28000000000000003</v>
      </c>
      <c r="H564" s="68">
        <v>0.42</v>
      </c>
      <c r="I564" s="68">
        <v>0.04</v>
      </c>
      <c r="J564" s="69">
        <v>0.06</v>
      </c>
      <c r="K564" s="69">
        <v>0.76</v>
      </c>
      <c r="L564" s="69">
        <v>1.1399999999999999</v>
      </c>
      <c r="M564" s="69">
        <v>4.4000000000000004</v>
      </c>
      <c r="N564" s="69">
        <v>6.6</v>
      </c>
      <c r="O564" s="69"/>
      <c r="P564" s="178">
        <f>SUM(C564*Q564)</f>
        <v>378</v>
      </c>
      <c r="Q564" s="198">
        <f t="shared" si="102"/>
        <v>9</v>
      </c>
      <c r="R564" s="178">
        <f>SUM(D564*S564)</f>
        <v>12400</v>
      </c>
      <c r="S564" s="199">
        <f t="shared" si="103"/>
        <v>200</v>
      </c>
      <c r="T564" s="66">
        <v>62</v>
      </c>
      <c r="U564" s="178">
        <f>SUM(D564*V564)</f>
        <v>186</v>
      </c>
      <c r="V564" s="198">
        <f t="shared" si="104"/>
        <v>3</v>
      </c>
      <c r="W564" s="178">
        <f t="shared" si="96"/>
        <v>13026</v>
      </c>
      <c r="X564" s="178"/>
      <c r="Y564" s="48" t="s">
        <v>81</v>
      </c>
      <c r="Z564" s="1">
        <f>SUM(W564)</f>
        <v>13026</v>
      </c>
    </row>
    <row r="565" spans="1:27" ht="30" customHeight="1">
      <c r="A565" s="6"/>
      <c r="B565" s="48" t="s">
        <v>17</v>
      </c>
      <c r="C565" s="73"/>
      <c r="D565" s="73"/>
      <c r="E565" s="72" t="s">
        <v>18</v>
      </c>
      <c r="F565" s="72" t="s">
        <v>219</v>
      </c>
      <c r="G565" s="68">
        <v>1.54</v>
      </c>
      <c r="H565" s="68">
        <v>1.92</v>
      </c>
      <c r="I565" s="68">
        <v>4.29</v>
      </c>
      <c r="J565" s="69">
        <v>4.33</v>
      </c>
      <c r="K565" s="69">
        <v>9.84</v>
      </c>
      <c r="L565" s="69">
        <v>12.84</v>
      </c>
      <c r="M565" s="69">
        <v>84.4</v>
      </c>
      <c r="N565" s="69">
        <v>100.1</v>
      </c>
      <c r="O565" s="69"/>
      <c r="P565" s="178"/>
      <c r="Q565" s="198">
        <f t="shared" si="102"/>
        <v>9</v>
      </c>
      <c r="R565" s="178"/>
      <c r="S565" s="199">
        <f t="shared" si="103"/>
        <v>200</v>
      </c>
      <c r="T565" s="73"/>
      <c r="U565" s="178"/>
      <c r="V565" s="198">
        <f t="shared" si="104"/>
        <v>3</v>
      </c>
      <c r="W565" s="178"/>
      <c r="X565" s="178"/>
      <c r="Y565" s="48" t="s">
        <v>17</v>
      </c>
    </row>
    <row r="566" spans="1:27" ht="15" customHeight="1">
      <c r="A566" s="7"/>
      <c r="B566" s="49" t="s">
        <v>19</v>
      </c>
      <c r="C566" s="73" t="s">
        <v>20</v>
      </c>
      <c r="D566" s="73" t="s">
        <v>226</v>
      </c>
      <c r="E566" s="72"/>
      <c r="F566" s="72"/>
      <c r="G566" s="70">
        <v>1.52</v>
      </c>
      <c r="H566" s="70">
        <v>1.9</v>
      </c>
      <c r="I566" s="70">
        <v>0.16</v>
      </c>
      <c r="J566" s="71">
        <v>0.2</v>
      </c>
      <c r="K566" s="71">
        <v>9.8000000000000007</v>
      </c>
      <c r="L566" s="71">
        <v>12.8</v>
      </c>
      <c r="M566" s="71">
        <v>47</v>
      </c>
      <c r="N566" s="71">
        <v>62.7</v>
      </c>
      <c r="O566" s="71"/>
      <c r="P566" s="178">
        <f>SUM(C566*Q566)</f>
        <v>180</v>
      </c>
      <c r="Q566" s="198">
        <f>SUM(Q565)</f>
        <v>9</v>
      </c>
      <c r="R566" s="178">
        <f>SUM(D566*S566)</f>
        <v>5000</v>
      </c>
      <c r="S566" s="199">
        <f>SUM(S565)</f>
        <v>200</v>
      </c>
      <c r="T566" s="73" t="s">
        <v>226</v>
      </c>
      <c r="U566" s="178">
        <f>SUM(D566*V566)</f>
        <v>75</v>
      </c>
      <c r="V566" s="198">
        <f>SUM(V565)</f>
        <v>3</v>
      </c>
      <c r="W566" s="178">
        <f t="shared" si="96"/>
        <v>5280</v>
      </c>
      <c r="X566" s="178"/>
      <c r="Y566" s="49" t="s">
        <v>19</v>
      </c>
    </row>
    <row r="567" spans="1:27" ht="15" customHeight="1">
      <c r="A567" s="8"/>
      <c r="B567" s="49" t="s">
        <v>15</v>
      </c>
      <c r="C567" s="66">
        <v>5</v>
      </c>
      <c r="D567" s="66">
        <v>5</v>
      </c>
      <c r="E567" s="72"/>
      <c r="F567" s="72"/>
      <c r="G567" s="70">
        <v>0.02</v>
      </c>
      <c r="H567" s="70">
        <v>0.02</v>
      </c>
      <c r="I567" s="70">
        <v>4.13</v>
      </c>
      <c r="J567" s="70">
        <v>4.13</v>
      </c>
      <c r="K567" s="71">
        <v>0.04</v>
      </c>
      <c r="L567" s="71">
        <v>0.04</v>
      </c>
      <c r="M567" s="71">
        <v>37.4</v>
      </c>
      <c r="N567" s="71">
        <v>37.4</v>
      </c>
      <c r="O567" s="71"/>
      <c r="P567" s="178">
        <f>SUM(C567*Q567)</f>
        <v>45</v>
      </c>
      <c r="Q567" s="198">
        <f t="shared" si="102"/>
        <v>9</v>
      </c>
      <c r="R567" s="178">
        <f>SUM(D567*S567)</f>
        <v>1000</v>
      </c>
      <c r="S567" s="199">
        <f t="shared" si="103"/>
        <v>200</v>
      </c>
      <c r="T567" s="66">
        <v>5</v>
      </c>
      <c r="U567" s="178">
        <f>SUM(D567*V567)</f>
        <v>15</v>
      </c>
      <c r="V567" s="198">
        <f t="shared" si="104"/>
        <v>3</v>
      </c>
      <c r="W567" s="178">
        <f t="shared" si="96"/>
        <v>1065</v>
      </c>
      <c r="X567" s="178"/>
      <c r="Y567" s="49" t="s">
        <v>15</v>
      </c>
    </row>
    <row r="568" spans="1:27" ht="15" customHeight="1">
      <c r="A568" s="9"/>
      <c r="B568" s="48" t="s">
        <v>114</v>
      </c>
      <c r="C568" s="66"/>
      <c r="D568" s="66"/>
      <c r="E568" s="34" t="s">
        <v>24</v>
      </c>
      <c r="F568" s="72" t="s">
        <v>220</v>
      </c>
      <c r="G568" s="68">
        <v>0</v>
      </c>
      <c r="H568" s="68">
        <v>0</v>
      </c>
      <c r="I568" s="68">
        <v>0</v>
      </c>
      <c r="J568" s="69">
        <v>0</v>
      </c>
      <c r="K568" s="69">
        <v>6</v>
      </c>
      <c r="L568" s="69">
        <v>7</v>
      </c>
      <c r="M568" s="69">
        <v>24</v>
      </c>
      <c r="N568" s="69">
        <v>28</v>
      </c>
      <c r="O568" s="69"/>
      <c r="P568" s="178"/>
      <c r="Q568" s="198">
        <f t="shared" si="102"/>
        <v>9</v>
      </c>
      <c r="R568" s="178"/>
      <c r="S568" s="199">
        <f t="shared" si="103"/>
        <v>200</v>
      </c>
      <c r="T568" s="66"/>
      <c r="U568" s="178"/>
      <c r="V568" s="198">
        <f t="shared" si="104"/>
        <v>3</v>
      </c>
      <c r="W568" s="178"/>
      <c r="X568" s="178"/>
      <c r="Y568" s="48" t="s">
        <v>114</v>
      </c>
    </row>
    <row r="569" spans="1:27" ht="15" customHeight="1">
      <c r="A569" s="9"/>
      <c r="B569" s="49" t="s">
        <v>25</v>
      </c>
      <c r="C569" s="66">
        <v>0.60000000000000009</v>
      </c>
      <c r="D569" s="66">
        <v>0.6</v>
      </c>
      <c r="E569" s="34"/>
      <c r="F569" s="72"/>
      <c r="G569" s="70">
        <v>0</v>
      </c>
      <c r="H569" s="70">
        <v>0</v>
      </c>
      <c r="I569" s="70">
        <v>0</v>
      </c>
      <c r="J569" s="70">
        <v>0</v>
      </c>
      <c r="K569" s="71">
        <v>0</v>
      </c>
      <c r="L569" s="71">
        <v>0</v>
      </c>
      <c r="M569" s="71">
        <v>0</v>
      </c>
      <c r="N569" s="71">
        <v>0</v>
      </c>
      <c r="O569" s="71"/>
      <c r="P569" s="178">
        <f>SUM(C569*Q569)</f>
        <v>5.4</v>
      </c>
      <c r="Q569" s="198">
        <f t="shared" si="102"/>
        <v>9</v>
      </c>
      <c r="R569" s="178">
        <f>SUM(D569*S569)</f>
        <v>120</v>
      </c>
      <c r="S569" s="199">
        <f t="shared" si="103"/>
        <v>200</v>
      </c>
      <c r="T569" s="66">
        <v>0.6</v>
      </c>
      <c r="U569" s="178">
        <f>SUM(D569*V569)</f>
        <v>1.7999999999999998</v>
      </c>
      <c r="V569" s="198">
        <f t="shared" si="104"/>
        <v>3</v>
      </c>
      <c r="W569" s="178">
        <f t="shared" si="96"/>
        <v>127.8</v>
      </c>
      <c r="X569" s="178"/>
      <c r="Y569" s="49" t="s">
        <v>25</v>
      </c>
      <c r="Z569" s="1">
        <f>SUM(W569)</f>
        <v>127.8</v>
      </c>
    </row>
    <row r="570" spans="1:27" ht="15" customHeight="1">
      <c r="A570" s="9"/>
      <c r="B570" s="49" t="s">
        <v>26</v>
      </c>
      <c r="C570" s="66">
        <v>6</v>
      </c>
      <c r="D570" s="66">
        <v>7</v>
      </c>
      <c r="E570" s="34"/>
      <c r="F570" s="72"/>
      <c r="G570" s="70">
        <v>0</v>
      </c>
      <c r="H570" s="70">
        <v>0</v>
      </c>
      <c r="I570" s="70">
        <v>0</v>
      </c>
      <c r="J570" s="70">
        <v>0</v>
      </c>
      <c r="K570" s="71">
        <v>6</v>
      </c>
      <c r="L570" s="71">
        <v>7</v>
      </c>
      <c r="M570" s="71">
        <v>24</v>
      </c>
      <c r="N570" s="71">
        <v>28</v>
      </c>
      <c r="O570" s="71"/>
      <c r="P570" s="178">
        <f>SUM(C570*Q570)</f>
        <v>54</v>
      </c>
      <c r="Q570" s="198">
        <f t="shared" si="102"/>
        <v>9</v>
      </c>
      <c r="R570" s="178">
        <f>SUM(D570*S570)</f>
        <v>1400</v>
      </c>
      <c r="S570" s="199">
        <f t="shared" si="103"/>
        <v>200</v>
      </c>
      <c r="T570" s="66">
        <v>7</v>
      </c>
      <c r="U570" s="178">
        <f>SUM(D570*V570)</f>
        <v>21</v>
      </c>
      <c r="V570" s="198">
        <f t="shared" si="104"/>
        <v>3</v>
      </c>
      <c r="W570" s="178">
        <f t="shared" si="96"/>
        <v>1482</v>
      </c>
      <c r="X570" s="178"/>
      <c r="Y570" s="49" t="s">
        <v>26</v>
      </c>
      <c r="Z570" s="1">
        <f>SUM(W570+W625+W635+W640+W645)</f>
        <v>5461.5</v>
      </c>
    </row>
    <row r="571" spans="1:27" ht="15" customHeight="1">
      <c r="A571" s="9"/>
      <c r="B571" s="49" t="s">
        <v>28</v>
      </c>
      <c r="C571" s="66">
        <v>180</v>
      </c>
      <c r="D571" s="66">
        <v>200</v>
      </c>
      <c r="E571" s="34"/>
      <c r="F571" s="72"/>
      <c r="G571" s="70">
        <v>0</v>
      </c>
      <c r="H571" s="70">
        <v>0</v>
      </c>
      <c r="I571" s="70">
        <v>0</v>
      </c>
      <c r="J571" s="70">
        <v>0</v>
      </c>
      <c r="K571" s="71">
        <v>0</v>
      </c>
      <c r="L571" s="71">
        <v>0</v>
      </c>
      <c r="M571" s="71">
        <v>0</v>
      </c>
      <c r="N571" s="71">
        <v>0</v>
      </c>
      <c r="O571" s="71"/>
      <c r="P571" s="178"/>
      <c r="Q571" s="198">
        <f t="shared" si="102"/>
        <v>9</v>
      </c>
      <c r="R571" s="178"/>
      <c r="S571" s="199">
        <f t="shared" si="103"/>
        <v>200</v>
      </c>
      <c r="T571" s="66"/>
      <c r="U571" s="178"/>
      <c r="V571" s="198">
        <f t="shared" si="104"/>
        <v>3</v>
      </c>
      <c r="W571" s="178"/>
      <c r="X571" s="178"/>
      <c r="Y571" s="49" t="s">
        <v>28</v>
      </c>
    </row>
    <row r="572" spans="1:27" ht="15" customHeight="1">
      <c r="A572" s="15" t="s">
        <v>29</v>
      </c>
      <c r="B572" s="57"/>
      <c r="C572" s="106"/>
      <c r="D572" s="106"/>
      <c r="E572" s="153"/>
      <c r="F572" s="72"/>
      <c r="G572" s="70"/>
      <c r="H572" s="70"/>
      <c r="I572" s="70"/>
      <c r="J572" s="71"/>
      <c r="K572" s="71"/>
      <c r="L572" s="71"/>
      <c r="M572" s="71"/>
      <c r="N572" s="71"/>
      <c r="O572" s="71"/>
      <c r="P572" s="178"/>
      <c r="Q572" s="198">
        <f t="shared" si="102"/>
        <v>9</v>
      </c>
      <c r="R572" s="178"/>
      <c r="S572" s="199">
        <f t="shared" si="103"/>
        <v>200</v>
      </c>
      <c r="T572" s="106"/>
      <c r="U572" s="178"/>
      <c r="V572" s="198">
        <f t="shared" si="104"/>
        <v>3</v>
      </c>
      <c r="W572" s="178"/>
      <c r="X572" s="178"/>
      <c r="Y572" s="57"/>
    </row>
    <row r="573" spans="1:27" ht="15" customHeight="1">
      <c r="A573" s="9"/>
      <c r="B573" s="48" t="s">
        <v>30</v>
      </c>
      <c r="C573" s="66">
        <v>120</v>
      </c>
      <c r="D573" s="66">
        <v>120</v>
      </c>
      <c r="E573" s="72" t="s">
        <v>31</v>
      </c>
      <c r="F573" s="72" t="s">
        <v>31</v>
      </c>
      <c r="G573" s="68">
        <v>0.55000000000000004</v>
      </c>
      <c r="H573" s="68">
        <v>0.55000000000000004</v>
      </c>
      <c r="I573" s="68">
        <v>0.12</v>
      </c>
      <c r="J573" s="68">
        <v>0.12</v>
      </c>
      <c r="K573" s="68">
        <v>12.1</v>
      </c>
      <c r="L573" s="68">
        <v>12.1</v>
      </c>
      <c r="M573" s="68">
        <v>65.45</v>
      </c>
      <c r="N573" s="68">
        <v>65.45</v>
      </c>
      <c r="O573" s="68"/>
      <c r="P573" s="178">
        <f>SUM(C573*Q573)</f>
        <v>1080</v>
      </c>
      <c r="Q573" s="198">
        <f t="shared" si="102"/>
        <v>9</v>
      </c>
      <c r="R573" s="178">
        <f>SUM(D573*S573)</f>
        <v>24000</v>
      </c>
      <c r="S573" s="199">
        <f t="shared" si="103"/>
        <v>200</v>
      </c>
      <c r="T573" s="66">
        <v>120</v>
      </c>
      <c r="U573" s="178">
        <f>SUM(D573*V573)</f>
        <v>360</v>
      </c>
      <c r="V573" s="198">
        <f t="shared" si="104"/>
        <v>3</v>
      </c>
      <c r="W573" s="178">
        <f t="shared" si="96"/>
        <v>25560</v>
      </c>
      <c r="X573" s="178"/>
      <c r="Y573" s="48" t="s">
        <v>30</v>
      </c>
      <c r="Z573" s="1">
        <f>SUM(W573)</f>
        <v>25560</v>
      </c>
    </row>
    <row r="574" spans="1:27" ht="15" customHeight="1">
      <c r="A574" s="11" t="s">
        <v>32</v>
      </c>
      <c r="B574" s="53"/>
      <c r="C574" s="110"/>
      <c r="D574" s="110"/>
      <c r="E574" s="154"/>
      <c r="F574" s="154"/>
      <c r="G574" s="83">
        <f t="shared" ref="G574:N574" si="105">G560+G564+G565+G568+G573</f>
        <v>14.61</v>
      </c>
      <c r="H574" s="83">
        <f t="shared" si="105"/>
        <v>15.13</v>
      </c>
      <c r="I574" s="83">
        <f t="shared" si="105"/>
        <v>17.73</v>
      </c>
      <c r="J574" s="83">
        <f t="shared" si="105"/>
        <v>17.790000000000003</v>
      </c>
      <c r="K574" s="83">
        <f t="shared" si="105"/>
        <v>32.36</v>
      </c>
      <c r="L574" s="83">
        <f t="shared" si="105"/>
        <v>36.74</v>
      </c>
      <c r="M574" s="83">
        <f t="shared" si="105"/>
        <v>361.57</v>
      </c>
      <c r="N574" s="83">
        <f t="shared" si="105"/>
        <v>383.46999999999997</v>
      </c>
      <c r="O574" s="83"/>
      <c r="P574" s="188"/>
      <c r="Q574" s="198">
        <f t="shared" si="102"/>
        <v>9</v>
      </c>
      <c r="R574" s="188"/>
      <c r="S574" s="199">
        <f t="shared" si="103"/>
        <v>200</v>
      </c>
      <c r="T574" s="190"/>
      <c r="U574" s="188"/>
      <c r="V574" s="198">
        <f t="shared" si="104"/>
        <v>3</v>
      </c>
      <c r="W574" s="188"/>
      <c r="X574" s="188"/>
      <c r="Y574" s="53"/>
    </row>
    <row r="575" spans="1:27" ht="15" customHeight="1">
      <c r="A575" s="12" t="s">
        <v>33</v>
      </c>
      <c r="B575" s="53"/>
      <c r="C575" s="80"/>
      <c r="D575" s="80"/>
      <c r="E575" s="154"/>
      <c r="F575" s="149"/>
      <c r="G575" s="116"/>
      <c r="H575" s="116"/>
      <c r="I575" s="116"/>
      <c r="J575" s="86"/>
      <c r="K575" s="86"/>
      <c r="L575" s="86"/>
      <c r="M575" s="86"/>
      <c r="N575" s="86"/>
      <c r="O575" s="86"/>
      <c r="P575" s="188"/>
      <c r="Q575" s="198">
        <f t="shared" si="102"/>
        <v>9</v>
      </c>
      <c r="R575" s="188"/>
      <c r="S575" s="199">
        <f t="shared" si="103"/>
        <v>200</v>
      </c>
      <c r="T575" s="190"/>
      <c r="U575" s="188"/>
      <c r="V575" s="198">
        <f t="shared" si="104"/>
        <v>3</v>
      </c>
      <c r="W575" s="188"/>
      <c r="X575" s="188"/>
      <c r="Y575" s="12" t="s">
        <v>33</v>
      </c>
    </row>
    <row r="576" spans="1:27" ht="45" customHeight="1">
      <c r="A576" s="40"/>
      <c r="B576" s="48" t="s">
        <v>189</v>
      </c>
      <c r="C576" s="66"/>
      <c r="D576" s="66"/>
      <c r="E576" s="132" t="s">
        <v>275</v>
      </c>
      <c r="F576" s="87" t="s">
        <v>276</v>
      </c>
      <c r="G576" s="68">
        <v>8.51</v>
      </c>
      <c r="H576" s="68">
        <v>12.71</v>
      </c>
      <c r="I576" s="68">
        <v>2.75</v>
      </c>
      <c r="J576" s="69">
        <v>3.95</v>
      </c>
      <c r="K576" s="69">
        <v>6.24</v>
      </c>
      <c r="L576" s="69">
        <v>6.79</v>
      </c>
      <c r="M576" s="69">
        <v>76.8</v>
      </c>
      <c r="N576" s="69">
        <v>136.91999999999999</v>
      </c>
      <c r="O576" s="69"/>
      <c r="P576" s="178"/>
      <c r="Q576" s="198">
        <f t="shared" si="102"/>
        <v>9</v>
      </c>
      <c r="R576" s="178"/>
      <c r="S576" s="199">
        <f t="shared" si="103"/>
        <v>200</v>
      </c>
      <c r="T576" s="66"/>
      <c r="U576" s="178"/>
      <c r="V576" s="198">
        <f t="shared" si="104"/>
        <v>3</v>
      </c>
      <c r="W576" s="178"/>
      <c r="X576" s="178"/>
      <c r="Y576" s="48" t="s">
        <v>189</v>
      </c>
    </row>
    <row r="577" spans="1:26" ht="15" customHeight="1">
      <c r="A577" s="9"/>
      <c r="B577" s="49" t="s">
        <v>190</v>
      </c>
      <c r="C577" s="66">
        <v>160</v>
      </c>
      <c r="D577" s="66">
        <v>186</v>
      </c>
      <c r="E577" s="155"/>
      <c r="F577" s="72"/>
      <c r="G577" s="70">
        <v>7.61</v>
      </c>
      <c r="H577" s="70">
        <v>11.33</v>
      </c>
      <c r="I577" s="70">
        <v>0</v>
      </c>
      <c r="J577" s="70">
        <v>0.54</v>
      </c>
      <c r="K577" s="71">
        <v>0</v>
      </c>
      <c r="L577" s="71">
        <v>0</v>
      </c>
      <c r="M577" s="71">
        <v>23.42</v>
      </c>
      <c r="N577" s="71">
        <v>49.87</v>
      </c>
      <c r="O577" s="71"/>
      <c r="P577" s="178">
        <f t="shared" ref="P577:P583" si="106">SUM(C577*Q577)</f>
        <v>1440</v>
      </c>
      <c r="Q577" s="198">
        <f t="shared" si="102"/>
        <v>9</v>
      </c>
      <c r="R577" s="178">
        <f t="shared" ref="R577:R583" si="107">SUM(D577*S577)</f>
        <v>37200</v>
      </c>
      <c r="S577" s="199">
        <f t="shared" si="103"/>
        <v>200</v>
      </c>
      <c r="T577" s="66">
        <v>120</v>
      </c>
      <c r="U577" s="178">
        <f t="shared" ref="U577:U583" si="108">SUM(D577*V577)</f>
        <v>558</v>
      </c>
      <c r="V577" s="198">
        <f t="shared" si="104"/>
        <v>3</v>
      </c>
      <c r="W577" s="178">
        <f t="shared" si="96"/>
        <v>39318</v>
      </c>
      <c r="X577" s="178"/>
      <c r="Y577" s="49" t="s">
        <v>190</v>
      </c>
      <c r="Z577" s="1">
        <f>SUM(W577)</f>
        <v>39318</v>
      </c>
    </row>
    <row r="578" spans="1:26" ht="15" customHeight="1">
      <c r="A578" s="9"/>
      <c r="B578" s="49" t="s">
        <v>37</v>
      </c>
      <c r="C578" s="125">
        <v>58</v>
      </c>
      <c r="D578" s="125">
        <v>72</v>
      </c>
      <c r="E578" s="155"/>
      <c r="F578" s="72"/>
      <c r="G578" s="70">
        <v>0.38</v>
      </c>
      <c r="H578" s="70">
        <v>0.57999999999999996</v>
      </c>
      <c r="I578" s="70">
        <v>0.1</v>
      </c>
      <c r="J578" s="70">
        <v>0.14000000000000001</v>
      </c>
      <c r="K578" s="71">
        <v>5.14</v>
      </c>
      <c r="L578" s="71">
        <v>4.84</v>
      </c>
      <c r="M578" s="71">
        <v>23.08</v>
      </c>
      <c r="N578" s="71">
        <v>45.07</v>
      </c>
      <c r="O578" s="71"/>
      <c r="P578" s="178">
        <f t="shared" si="106"/>
        <v>522</v>
      </c>
      <c r="Q578" s="198">
        <f t="shared" si="102"/>
        <v>9</v>
      </c>
      <c r="R578" s="178">
        <f t="shared" si="107"/>
        <v>14400</v>
      </c>
      <c r="S578" s="199">
        <f t="shared" si="103"/>
        <v>200</v>
      </c>
      <c r="T578" s="125">
        <v>72</v>
      </c>
      <c r="U578" s="178">
        <f t="shared" si="108"/>
        <v>216</v>
      </c>
      <c r="V578" s="198">
        <f t="shared" si="104"/>
        <v>3</v>
      </c>
      <c r="W578" s="178">
        <f t="shared" si="96"/>
        <v>15210</v>
      </c>
      <c r="X578" s="178"/>
      <c r="Y578" s="49" t="s">
        <v>37</v>
      </c>
      <c r="Z578" s="1">
        <f>SUM(W578+W598)</f>
        <v>52038</v>
      </c>
    </row>
    <row r="579" spans="1:26" ht="15" customHeight="1">
      <c r="A579" s="41"/>
      <c r="B579" s="49" t="s">
        <v>161</v>
      </c>
      <c r="C579" s="66">
        <v>10</v>
      </c>
      <c r="D579" s="73" t="s">
        <v>104</v>
      </c>
      <c r="E579" s="155"/>
      <c r="F579" s="72"/>
      <c r="G579" s="70">
        <v>0.06</v>
      </c>
      <c r="H579" s="70">
        <v>0.09</v>
      </c>
      <c r="I579" s="70">
        <v>0</v>
      </c>
      <c r="J579" s="71">
        <v>0</v>
      </c>
      <c r="K579" s="71">
        <v>0.38</v>
      </c>
      <c r="L579" s="71">
        <v>0.5</v>
      </c>
      <c r="M579" s="71">
        <v>1.79</v>
      </c>
      <c r="N579" s="71">
        <v>2.84</v>
      </c>
      <c r="O579" s="71"/>
      <c r="P579" s="178">
        <f t="shared" si="106"/>
        <v>90</v>
      </c>
      <c r="Q579" s="198">
        <f t="shared" si="102"/>
        <v>9</v>
      </c>
      <c r="R579" s="178">
        <f t="shared" si="107"/>
        <v>2400</v>
      </c>
      <c r="S579" s="199">
        <f t="shared" si="103"/>
        <v>200</v>
      </c>
      <c r="T579" s="73" t="s">
        <v>104</v>
      </c>
      <c r="U579" s="178">
        <f t="shared" si="108"/>
        <v>36</v>
      </c>
      <c r="V579" s="198">
        <f t="shared" si="104"/>
        <v>3</v>
      </c>
      <c r="W579" s="178">
        <f t="shared" si="96"/>
        <v>2538</v>
      </c>
      <c r="X579" s="178"/>
      <c r="Y579" s="49" t="s">
        <v>161</v>
      </c>
      <c r="Z579" s="1">
        <f>SUM(W579+W592)</f>
        <v>3381</v>
      </c>
    </row>
    <row r="580" spans="1:26" ht="15" customHeight="1">
      <c r="A580" s="9"/>
      <c r="B580" s="49" t="s">
        <v>41</v>
      </c>
      <c r="C580" s="66">
        <v>10</v>
      </c>
      <c r="D580" s="73" t="s">
        <v>104</v>
      </c>
      <c r="E580" s="72"/>
      <c r="F580" s="72"/>
      <c r="G580" s="70">
        <v>0.1</v>
      </c>
      <c r="H580" s="70">
        <v>0.12</v>
      </c>
      <c r="I580" s="70">
        <v>0</v>
      </c>
      <c r="J580" s="71">
        <v>0</v>
      </c>
      <c r="K580" s="71">
        <v>0.59</v>
      </c>
      <c r="L580" s="71">
        <v>0.7</v>
      </c>
      <c r="M580" s="71">
        <v>2.67</v>
      </c>
      <c r="N580" s="71">
        <v>3.02</v>
      </c>
      <c r="O580" s="71"/>
      <c r="P580" s="178">
        <f t="shared" si="106"/>
        <v>90</v>
      </c>
      <c r="Q580" s="198">
        <f t="shared" si="102"/>
        <v>9</v>
      </c>
      <c r="R580" s="178">
        <f t="shared" si="107"/>
        <v>2400</v>
      </c>
      <c r="S580" s="199">
        <f t="shared" si="103"/>
        <v>200</v>
      </c>
      <c r="T580" s="73" t="s">
        <v>104</v>
      </c>
      <c r="U580" s="178">
        <f t="shared" si="108"/>
        <v>36</v>
      </c>
      <c r="V580" s="198">
        <f t="shared" si="104"/>
        <v>3</v>
      </c>
      <c r="W580" s="178">
        <f t="shared" si="96"/>
        <v>2538</v>
      </c>
      <c r="X580" s="178"/>
      <c r="Y580" s="49" t="s">
        <v>41</v>
      </c>
      <c r="Z580" s="1">
        <f>SUM(W580+W587+W593+W603)</f>
        <v>6984</v>
      </c>
    </row>
    <row r="581" spans="1:26" ht="15" customHeight="1">
      <c r="A581" s="9"/>
      <c r="B581" s="49" t="s">
        <v>191</v>
      </c>
      <c r="C581" s="73" t="s">
        <v>48</v>
      </c>
      <c r="D581" s="73" t="s">
        <v>40</v>
      </c>
      <c r="E581" s="155"/>
      <c r="F581" s="72"/>
      <c r="G581" s="70">
        <v>0.35</v>
      </c>
      <c r="H581" s="70">
        <v>0.57999999999999996</v>
      </c>
      <c r="I581" s="70">
        <v>0</v>
      </c>
      <c r="J581" s="71">
        <v>0</v>
      </c>
      <c r="K581" s="71">
        <v>0.12</v>
      </c>
      <c r="L581" s="71">
        <v>0.74</v>
      </c>
      <c r="M581" s="71">
        <v>1.88</v>
      </c>
      <c r="N581" s="71">
        <v>3.12</v>
      </c>
      <c r="O581" s="71"/>
      <c r="P581" s="178">
        <f t="shared" si="106"/>
        <v>54</v>
      </c>
      <c r="Q581" s="198">
        <f t="shared" si="102"/>
        <v>9</v>
      </c>
      <c r="R581" s="178">
        <f t="shared" si="107"/>
        <v>2000</v>
      </c>
      <c r="S581" s="199">
        <f t="shared" si="103"/>
        <v>200</v>
      </c>
      <c r="T581" s="73" t="s">
        <v>40</v>
      </c>
      <c r="U581" s="178">
        <f t="shared" si="108"/>
        <v>30</v>
      </c>
      <c r="V581" s="198">
        <f t="shared" si="104"/>
        <v>3</v>
      </c>
      <c r="W581" s="178">
        <f t="shared" si="96"/>
        <v>2094</v>
      </c>
      <c r="X581" s="178"/>
      <c r="Y581" s="49" t="s">
        <v>191</v>
      </c>
      <c r="Z581" s="1">
        <f>SUM(W581)</f>
        <v>2094</v>
      </c>
    </row>
    <row r="582" spans="1:26" ht="15" customHeight="1">
      <c r="A582" s="9"/>
      <c r="B582" s="49" t="s">
        <v>15</v>
      </c>
      <c r="C582" s="73" t="s">
        <v>118</v>
      </c>
      <c r="D582" s="66">
        <v>2</v>
      </c>
      <c r="E582" s="155"/>
      <c r="F582" s="72"/>
      <c r="G582" s="70">
        <v>0.01</v>
      </c>
      <c r="H582" s="70">
        <v>0</v>
      </c>
      <c r="I582" s="70">
        <v>1.65</v>
      </c>
      <c r="J582" s="70">
        <v>2</v>
      </c>
      <c r="K582" s="71">
        <v>0.01</v>
      </c>
      <c r="L582" s="71">
        <v>0</v>
      </c>
      <c r="M582" s="71">
        <v>14.96</v>
      </c>
      <c r="N582" s="71">
        <v>18</v>
      </c>
      <c r="O582" s="71"/>
      <c r="P582" s="178">
        <f t="shared" si="106"/>
        <v>18</v>
      </c>
      <c r="Q582" s="198">
        <f t="shared" si="102"/>
        <v>9</v>
      </c>
      <c r="R582" s="178">
        <f t="shared" si="107"/>
        <v>400</v>
      </c>
      <c r="S582" s="199">
        <f t="shared" si="103"/>
        <v>200</v>
      </c>
      <c r="T582" s="66">
        <v>2</v>
      </c>
      <c r="U582" s="178">
        <f t="shared" si="108"/>
        <v>6</v>
      </c>
      <c r="V582" s="198">
        <f t="shared" si="104"/>
        <v>3</v>
      </c>
      <c r="W582" s="178">
        <f t="shared" si="96"/>
        <v>426</v>
      </c>
      <c r="X582" s="178"/>
      <c r="Y582" s="49" t="s">
        <v>15</v>
      </c>
    </row>
    <row r="583" spans="1:26" ht="15" customHeight="1">
      <c r="A583" s="9"/>
      <c r="B583" s="49" t="s">
        <v>43</v>
      </c>
      <c r="C583" s="73" t="s">
        <v>119</v>
      </c>
      <c r="D583" s="73" t="s">
        <v>118</v>
      </c>
      <c r="E583" s="155"/>
      <c r="F583" s="72"/>
      <c r="G583" s="70">
        <v>0</v>
      </c>
      <c r="H583" s="70">
        <v>0.01</v>
      </c>
      <c r="I583" s="70">
        <v>1</v>
      </c>
      <c r="J583" s="70">
        <v>1.27</v>
      </c>
      <c r="K583" s="71">
        <v>0</v>
      </c>
      <c r="L583" s="71">
        <v>0.01</v>
      </c>
      <c r="M583" s="71">
        <v>9</v>
      </c>
      <c r="N583" s="71">
        <v>15</v>
      </c>
      <c r="O583" s="71"/>
      <c r="P583" s="178">
        <f t="shared" si="106"/>
        <v>9</v>
      </c>
      <c r="Q583" s="198">
        <f t="shared" si="102"/>
        <v>9</v>
      </c>
      <c r="R583" s="178">
        <f t="shared" si="107"/>
        <v>400</v>
      </c>
      <c r="S583" s="199">
        <f t="shared" si="103"/>
        <v>200</v>
      </c>
      <c r="T583" s="73" t="s">
        <v>118</v>
      </c>
      <c r="U583" s="178">
        <f t="shared" si="108"/>
        <v>6</v>
      </c>
      <c r="V583" s="198">
        <f t="shared" si="104"/>
        <v>3</v>
      </c>
      <c r="W583" s="178">
        <f t="shared" si="96"/>
        <v>417</v>
      </c>
      <c r="X583" s="178"/>
      <c r="Y583" s="49" t="s">
        <v>43</v>
      </c>
      <c r="Z583" s="1">
        <f>SUM(W583+W590+W596+W607+W641)</f>
        <v>1692</v>
      </c>
    </row>
    <row r="584" spans="1:26" ht="15" customHeight="1">
      <c r="A584" s="9"/>
      <c r="B584" s="49" t="s">
        <v>28</v>
      </c>
      <c r="C584" s="73" t="s">
        <v>138</v>
      </c>
      <c r="D584" s="73" t="s">
        <v>207</v>
      </c>
      <c r="E584" s="155"/>
      <c r="F584" s="72"/>
      <c r="G584" s="70">
        <v>0</v>
      </c>
      <c r="H584" s="70">
        <v>0</v>
      </c>
      <c r="I584" s="70">
        <v>0</v>
      </c>
      <c r="J584" s="71">
        <v>0</v>
      </c>
      <c r="K584" s="71">
        <v>0</v>
      </c>
      <c r="L584" s="71">
        <v>0</v>
      </c>
      <c r="M584" s="71">
        <v>0</v>
      </c>
      <c r="N584" s="71">
        <v>0</v>
      </c>
      <c r="O584" s="71"/>
      <c r="P584" s="178"/>
      <c r="Q584" s="198">
        <f t="shared" si="102"/>
        <v>9</v>
      </c>
      <c r="R584" s="178"/>
      <c r="S584" s="199">
        <f t="shared" si="103"/>
        <v>200</v>
      </c>
      <c r="T584" s="73"/>
      <c r="U584" s="178"/>
      <c r="V584" s="198">
        <f t="shared" si="104"/>
        <v>3</v>
      </c>
      <c r="W584" s="178"/>
      <c r="X584" s="178"/>
      <c r="Y584" s="49" t="s">
        <v>28</v>
      </c>
    </row>
    <row r="585" spans="1:26" ht="46.5" customHeight="1">
      <c r="A585" s="9"/>
      <c r="B585" s="48" t="s">
        <v>192</v>
      </c>
      <c r="C585" s="66"/>
      <c r="D585" s="66"/>
      <c r="E585" s="87" t="s">
        <v>193</v>
      </c>
      <c r="F585" s="87" t="s">
        <v>233</v>
      </c>
      <c r="G585" s="68">
        <v>10.42</v>
      </c>
      <c r="H585" s="68">
        <v>11.35</v>
      </c>
      <c r="I585" s="68">
        <v>10.47</v>
      </c>
      <c r="J585" s="69">
        <v>14.31</v>
      </c>
      <c r="K585" s="69">
        <v>6</v>
      </c>
      <c r="L585" s="69">
        <v>7.3</v>
      </c>
      <c r="M585" s="69">
        <v>165.51</v>
      </c>
      <c r="N585" s="69">
        <v>182.76</v>
      </c>
      <c r="O585" s="69"/>
      <c r="P585" s="178"/>
      <c r="Q585" s="198">
        <f t="shared" si="102"/>
        <v>9</v>
      </c>
      <c r="R585" s="178"/>
      <c r="S585" s="199">
        <f t="shared" si="103"/>
        <v>200</v>
      </c>
      <c r="T585" s="66"/>
      <c r="U585" s="178"/>
      <c r="V585" s="198">
        <f t="shared" si="104"/>
        <v>3</v>
      </c>
      <c r="W585" s="178"/>
      <c r="X585" s="178"/>
      <c r="Y585" s="48" t="s">
        <v>192</v>
      </c>
    </row>
    <row r="586" spans="1:26" ht="15" customHeight="1">
      <c r="A586" s="9"/>
      <c r="B586" s="49" t="s">
        <v>36</v>
      </c>
      <c r="C586" s="66">
        <v>69</v>
      </c>
      <c r="D586" s="66">
        <v>90</v>
      </c>
      <c r="E586" s="72"/>
      <c r="F586" s="72"/>
      <c r="G586" s="70">
        <v>9.5470000000000006</v>
      </c>
      <c r="H586" s="70">
        <v>10.37</v>
      </c>
      <c r="I586" s="70">
        <v>6.34</v>
      </c>
      <c r="J586" s="71">
        <v>6.87</v>
      </c>
      <c r="K586" s="71">
        <v>0</v>
      </c>
      <c r="L586" s="71">
        <v>0</v>
      </c>
      <c r="M586" s="71">
        <v>104.58</v>
      </c>
      <c r="N586" s="71">
        <v>119.12</v>
      </c>
      <c r="O586" s="71"/>
      <c r="P586" s="178">
        <f>SUM(C586*Q586)</f>
        <v>621</v>
      </c>
      <c r="Q586" s="198">
        <f t="shared" si="102"/>
        <v>9</v>
      </c>
      <c r="R586" s="178">
        <f>SUM(D586*S586)</f>
        <v>18000</v>
      </c>
      <c r="S586" s="199">
        <f t="shared" si="103"/>
        <v>200</v>
      </c>
      <c r="T586" s="66">
        <v>65</v>
      </c>
      <c r="U586" s="178">
        <f>SUM(D586*V586)</f>
        <v>270</v>
      </c>
      <c r="V586" s="198">
        <f t="shared" si="104"/>
        <v>3</v>
      </c>
      <c r="W586" s="178">
        <f t="shared" ref="W586:W645" si="109">SUM(P586+R586+T586+U586)</f>
        <v>18956</v>
      </c>
      <c r="X586" s="178"/>
      <c r="Y586" s="49" t="s">
        <v>36</v>
      </c>
      <c r="Z586" s="1">
        <f>SUM(W586)</f>
        <v>18956</v>
      </c>
    </row>
    <row r="587" spans="1:26" ht="15" customHeight="1">
      <c r="A587" s="9"/>
      <c r="B587" s="49" t="s">
        <v>41</v>
      </c>
      <c r="C587" s="66">
        <v>10</v>
      </c>
      <c r="D587" s="66">
        <v>11</v>
      </c>
      <c r="E587" s="87"/>
      <c r="F587" s="72"/>
      <c r="G587" s="70">
        <v>0.05</v>
      </c>
      <c r="H587" s="70">
        <v>0.06</v>
      </c>
      <c r="I587" s="70">
        <v>0</v>
      </c>
      <c r="J587" s="70">
        <v>0</v>
      </c>
      <c r="K587" s="71">
        <v>0.49</v>
      </c>
      <c r="L587" s="71">
        <v>0.49</v>
      </c>
      <c r="M587" s="71">
        <v>1.34</v>
      </c>
      <c r="N587" s="71">
        <v>1.34</v>
      </c>
      <c r="O587" s="71"/>
      <c r="P587" s="178">
        <f>SUM(C587*Q587)</f>
        <v>90</v>
      </c>
      <c r="Q587" s="198">
        <f t="shared" si="102"/>
        <v>9</v>
      </c>
      <c r="R587" s="178">
        <f>SUM(D587*S587)</f>
        <v>2200</v>
      </c>
      <c r="S587" s="199">
        <f t="shared" si="103"/>
        <v>200</v>
      </c>
      <c r="T587" s="66">
        <v>11</v>
      </c>
      <c r="U587" s="178">
        <f>SUM(D587*V587)</f>
        <v>33</v>
      </c>
      <c r="V587" s="198">
        <f t="shared" si="104"/>
        <v>3</v>
      </c>
      <c r="W587" s="178">
        <f t="shared" si="109"/>
        <v>2334</v>
      </c>
      <c r="X587" s="178"/>
      <c r="Y587" s="49" t="s">
        <v>41</v>
      </c>
    </row>
    <row r="588" spans="1:26" ht="15" customHeight="1">
      <c r="A588" s="9"/>
      <c r="B588" s="49" t="s">
        <v>14</v>
      </c>
      <c r="C588" s="66">
        <v>10</v>
      </c>
      <c r="D588" s="66">
        <v>10</v>
      </c>
      <c r="E588" s="72"/>
      <c r="F588" s="72"/>
      <c r="G588" s="70">
        <v>0.11</v>
      </c>
      <c r="H588" s="70">
        <v>0.11</v>
      </c>
      <c r="I588" s="70">
        <v>0.06</v>
      </c>
      <c r="J588" s="70">
        <v>0.06</v>
      </c>
      <c r="K588" s="71">
        <v>0.59</v>
      </c>
      <c r="L588" s="71">
        <v>0.59</v>
      </c>
      <c r="M588" s="71">
        <v>2.96</v>
      </c>
      <c r="N588" s="71">
        <v>2.96</v>
      </c>
      <c r="O588" s="71"/>
      <c r="P588" s="178">
        <f>SUM(C588*Q588)</f>
        <v>90</v>
      </c>
      <c r="Q588" s="198">
        <f t="shared" si="102"/>
        <v>9</v>
      </c>
      <c r="R588" s="178">
        <f>SUM(D588*S588)</f>
        <v>2000</v>
      </c>
      <c r="S588" s="199">
        <f t="shared" si="103"/>
        <v>200</v>
      </c>
      <c r="T588" s="66">
        <v>10</v>
      </c>
      <c r="U588" s="178">
        <f>SUM(D588*V588)</f>
        <v>30</v>
      </c>
      <c r="V588" s="198">
        <f t="shared" si="104"/>
        <v>3</v>
      </c>
      <c r="W588" s="178">
        <f t="shared" si="109"/>
        <v>2130</v>
      </c>
      <c r="X588" s="178"/>
      <c r="Y588" s="49" t="s">
        <v>14</v>
      </c>
    </row>
    <row r="589" spans="1:26" ht="15" customHeight="1">
      <c r="A589" s="9"/>
      <c r="B589" s="49" t="s">
        <v>19</v>
      </c>
      <c r="C589" s="66">
        <v>5</v>
      </c>
      <c r="D589" s="66">
        <v>6</v>
      </c>
      <c r="E589" s="72"/>
      <c r="F589" s="72"/>
      <c r="G589" s="70">
        <v>0.38</v>
      </c>
      <c r="H589" s="70">
        <v>0.45</v>
      </c>
      <c r="I589" s="70">
        <v>0.04</v>
      </c>
      <c r="J589" s="70">
        <v>0.04</v>
      </c>
      <c r="K589" s="71">
        <v>2.58</v>
      </c>
      <c r="L589" s="71">
        <v>3.09</v>
      </c>
      <c r="M589" s="71">
        <v>11.75</v>
      </c>
      <c r="N589" s="71">
        <v>14.1</v>
      </c>
      <c r="O589" s="71"/>
      <c r="P589" s="178">
        <f>SUM(C589*Q589)</f>
        <v>45</v>
      </c>
      <c r="Q589" s="198">
        <f t="shared" si="102"/>
        <v>9</v>
      </c>
      <c r="R589" s="178">
        <f>SUM(D589*S589)</f>
        <v>1200</v>
      </c>
      <c r="S589" s="199">
        <f t="shared" si="103"/>
        <v>200</v>
      </c>
      <c r="T589" s="66">
        <v>6</v>
      </c>
      <c r="U589" s="178">
        <f>SUM(D589*V589)</f>
        <v>18</v>
      </c>
      <c r="V589" s="198">
        <f t="shared" si="104"/>
        <v>3</v>
      </c>
      <c r="W589" s="178">
        <f t="shared" si="109"/>
        <v>1269</v>
      </c>
      <c r="X589" s="178"/>
      <c r="Y589" s="49" t="s">
        <v>19</v>
      </c>
    </row>
    <row r="590" spans="1:26" ht="15" customHeight="1">
      <c r="A590" s="9"/>
      <c r="B590" s="49" t="s">
        <v>43</v>
      </c>
      <c r="C590" s="73" t="s">
        <v>118</v>
      </c>
      <c r="D590" s="73" t="s">
        <v>118</v>
      </c>
      <c r="E590" s="155"/>
      <c r="F590" s="72"/>
      <c r="G590" s="78">
        <v>0</v>
      </c>
      <c r="H590" s="78">
        <v>0</v>
      </c>
      <c r="I590" s="78">
        <v>2</v>
      </c>
      <c r="J590" s="78">
        <v>2</v>
      </c>
      <c r="K590" s="79">
        <v>0</v>
      </c>
      <c r="L590" s="79">
        <v>0</v>
      </c>
      <c r="M590" s="79">
        <v>18</v>
      </c>
      <c r="N590" s="79">
        <v>18</v>
      </c>
      <c r="O590" s="79"/>
      <c r="P590" s="178">
        <f>SUM(C590*Q590)</f>
        <v>18</v>
      </c>
      <c r="Q590" s="198">
        <f t="shared" si="102"/>
        <v>9</v>
      </c>
      <c r="R590" s="178">
        <f>SUM(D590*S590)</f>
        <v>400</v>
      </c>
      <c r="S590" s="199">
        <f t="shared" si="103"/>
        <v>200</v>
      </c>
      <c r="T590" s="73" t="s">
        <v>118</v>
      </c>
      <c r="U590" s="178">
        <f>SUM(D590*V590)</f>
        <v>6</v>
      </c>
      <c r="V590" s="198">
        <f t="shared" si="104"/>
        <v>3</v>
      </c>
      <c r="W590" s="178">
        <f t="shared" si="109"/>
        <v>426</v>
      </c>
      <c r="X590" s="178"/>
      <c r="Y590" s="49" t="s">
        <v>43</v>
      </c>
    </row>
    <row r="591" spans="1:26" ht="15" customHeight="1">
      <c r="A591" s="9"/>
      <c r="B591" s="48" t="s">
        <v>89</v>
      </c>
      <c r="C591" s="66"/>
      <c r="D591" s="73"/>
      <c r="E591" s="72"/>
      <c r="F591" s="72"/>
      <c r="G591" s="70"/>
      <c r="H591" s="70"/>
      <c r="I591" s="70"/>
      <c r="J591" s="71"/>
      <c r="K591" s="71"/>
      <c r="L591" s="71"/>
      <c r="M591" s="71"/>
      <c r="N591" s="71"/>
      <c r="O591" s="71"/>
      <c r="P591" s="178"/>
      <c r="Q591" s="198">
        <f t="shared" si="102"/>
        <v>9</v>
      </c>
      <c r="R591" s="178"/>
      <c r="S591" s="199">
        <f t="shared" si="103"/>
        <v>200</v>
      </c>
      <c r="T591" s="73"/>
      <c r="U591" s="178"/>
      <c r="V591" s="198">
        <f t="shared" si="104"/>
        <v>3</v>
      </c>
      <c r="W591" s="178"/>
      <c r="X591" s="178"/>
      <c r="Y591" s="48" t="s">
        <v>89</v>
      </c>
    </row>
    <row r="592" spans="1:26" ht="15" customHeight="1">
      <c r="A592" s="9"/>
      <c r="B592" s="49" t="s">
        <v>39</v>
      </c>
      <c r="C592" s="66">
        <v>3</v>
      </c>
      <c r="D592" s="73" t="s">
        <v>128</v>
      </c>
      <c r="E592" s="72"/>
      <c r="F592" s="72"/>
      <c r="G592" s="70">
        <v>0.01</v>
      </c>
      <c r="H592" s="70">
        <v>0.02</v>
      </c>
      <c r="I592" s="70">
        <v>0</v>
      </c>
      <c r="J592" s="70">
        <v>0</v>
      </c>
      <c r="K592" s="71">
        <v>0.21</v>
      </c>
      <c r="L592" s="71">
        <v>0.11</v>
      </c>
      <c r="M592" s="71">
        <v>0.35</v>
      </c>
      <c r="N592" s="71">
        <v>0.4</v>
      </c>
      <c r="O592" s="71"/>
      <c r="P592" s="178">
        <f>SUM(C592*Q592)</f>
        <v>27</v>
      </c>
      <c r="Q592" s="198">
        <f t="shared" si="102"/>
        <v>9</v>
      </c>
      <c r="R592" s="178">
        <f>SUM(D592*S592)</f>
        <v>800</v>
      </c>
      <c r="S592" s="199">
        <f t="shared" si="103"/>
        <v>200</v>
      </c>
      <c r="T592" s="73" t="s">
        <v>128</v>
      </c>
      <c r="U592" s="178">
        <f>SUM(D592*V592)</f>
        <v>12</v>
      </c>
      <c r="V592" s="198">
        <f t="shared" si="104"/>
        <v>3</v>
      </c>
      <c r="W592" s="178">
        <f t="shared" si="109"/>
        <v>843</v>
      </c>
      <c r="X592" s="178"/>
      <c r="Y592" s="49" t="s">
        <v>39</v>
      </c>
    </row>
    <row r="593" spans="1:26" ht="15" customHeight="1">
      <c r="A593" s="9"/>
      <c r="B593" s="49" t="s">
        <v>41</v>
      </c>
      <c r="C593" s="66">
        <v>3</v>
      </c>
      <c r="D593" s="73" t="s">
        <v>128</v>
      </c>
      <c r="E593" s="72"/>
      <c r="F593" s="72"/>
      <c r="G593" s="78">
        <v>0.01</v>
      </c>
      <c r="H593" s="78">
        <v>0.02</v>
      </c>
      <c r="I593" s="78">
        <v>0</v>
      </c>
      <c r="J593" s="78">
        <v>0</v>
      </c>
      <c r="K593" s="79">
        <v>0.22</v>
      </c>
      <c r="L593" s="79">
        <v>0.12</v>
      </c>
      <c r="M593" s="79">
        <v>0.5</v>
      </c>
      <c r="N593" s="79">
        <v>0.57999999999999996</v>
      </c>
      <c r="O593" s="79"/>
      <c r="P593" s="178">
        <f>SUM(C593*Q593)</f>
        <v>27</v>
      </c>
      <c r="Q593" s="198">
        <f t="shared" si="102"/>
        <v>9</v>
      </c>
      <c r="R593" s="178">
        <f>SUM(D593*S593)</f>
        <v>800</v>
      </c>
      <c r="S593" s="199">
        <f t="shared" si="103"/>
        <v>200</v>
      </c>
      <c r="T593" s="73" t="s">
        <v>128</v>
      </c>
      <c r="U593" s="178">
        <f>SUM(D593*V593)</f>
        <v>12</v>
      </c>
      <c r="V593" s="198">
        <f t="shared" si="104"/>
        <v>3</v>
      </c>
      <c r="W593" s="178">
        <f t="shared" si="109"/>
        <v>843</v>
      </c>
      <c r="X593" s="178"/>
      <c r="Y593" s="49" t="s">
        <v>41</v>
      </c>
    </row>
    <row r="594" spans="1:26" ht="15" customHeight="1">
      <c r="A594" s="9"/>
      <c r="B594" s="49" t="s">
        <v>42</v>
      </c>
      <c r="C594" s="66">
        <v>3</v>
      </c>
      <c r="D594" s="73" t="s">
        <v>128</v>
      </c>
      <c r="E594" s="72"/>
      <c r="F594" s="72"/>
      <c r="G594" s="70">
        <v>0.09</v>
      </c>
      <c r="H594" s="70">
        <v>0.1</v>
      </c>
      <c r="I594" s="70">
        <v>0</v>
      </c>
      <c r="J594" s="70">
        <v>0</v>
      </c>
      <c r="K594" s="71">
        <v>0.44</v>
      </c>
      <c r="L594" s="71">
        <v>0.43</v>
      </c>
      <c r="M594" s="71">
        <v>1.45</v>
      </c>
      <c r="N594" s="71">
        <v>1.68</v>
      </c>
      <c r="O594" s="71"/>
      <c r="P594" s="178">
        <f>SUM(C594*Q594)</f>
        <v>27</v>
      </c>
      <c r="Q594" s="198">
        <f t="shared" si="102"/>
        <v>9</v>
      </c>
      <c r="R594" s="178">
        <f>SUM(D594*S594)</f>
        <v>800</v>
      </c>
      <c r="S594" s="199">
        <f t="shared" si="103"/>
        <v>200</v>
      </c>
      <c r="T594" s="73" t="s">
        <v>128</v>
      </c>
      <c r="U594" s="178">
        <f>SUM(D594*V594)</f>
        <v>12</v>
      </c>
      <c r="V594" s="198">
        <f t="shared" si="104"/>
        <v>3</v>
      </c>
      <c r="W594" s="178">
        <f t="shared" si="109"/>
        <v>843</v>
      </c>
      <c r="X594" s="178"/>
      <c r="Y594" s="49" t="s">
        <v>42</v>
      </c>
      <c r="Z594" s="1">
        <f>SUM(W594+W604)</f>
        <v>1473</v>
      </c>
    </row>
    <row r="595" spans="1:26" ht="15" customHeight="1">
      <c r="A595" s="9"/>
      <c r="B595" s="49" t="s">
        <v>88</v>
      </c>
      <c r="C595" s="66">
        <v>2</v>
      </c>
      <c r="D595" s="73" t="s">
        <v>118</v>
      </c>
      <c r="E595" s="72"/>
      <c r="F595" s="72"/>
      <c r="G595" s="70">
        <v>0.22</v>
      </c>
      <c r="H595" s="70">
        <v>0.22</v>
      </c>
      <c r="I595" s="70">
        <v>0.03</v>
      </c>
      <c r="J595" s="70">
        <v>0.03</v>
      </c>
      <c r="K595" s="71">
        <v>1.47</v>
      </c>
      <c r="L595" s="71">
        <v>1.36</v>
      </c>
      <c r="M595" s="71">
        <v>6.58</v>
      </c>
      <c r="N595" s="71">
        <v>6.58</v>
      </c>
      <c r="O595" s="71"/>
      <c r="P595" s="178">
        <f>SUM(C595*Q595)</f>
        <v>18</v>
      </c>
      <c r="Q595" s="198">
        <f t="shared" si="102"/>
        <v>9</v>
      </c>
      <c r="R595" s="178">
        <f>SUM(D595*S595)</f>
        <v>400</v>
      </c>
      <c r="S595" s="199">
        <f t="shared" si="103"/>
        <v>200</v>
      </c>
      <c r="T595" s="73" t="s">
        <v>118</v>
      </c>
      <c r="U595" s="178">
        <f>SUM(D595*V595)</f>
        <v>6</v>
      </c>
      <c r="V595" s="198">
        <f t="shared" si="104"/>
        <v>3</v>
      </c>
      <c r="W595" s="178">
        <f t="shared" si="109"/>
        <v>426</v>
      </c>
      <c r="X595" s="178"/>
      <c r="Y595" s="49" t="s">
        <v>88</v>
      </c>
      <c r="Z595" s="1">
        <f>SUM(W595+W632)</f>
        <v>6927</v>
      </c>
    </row>
    <row r="596" spans="1:26" ht="15" customHeight="1">
      <c r="A596" s="9"/>
      <c r="B596" s="49" t="s">
        <v>43</v>
      </c>
      <c r="C596" s="66">
        <v>2</v>
      </c>
      <c r="D596" s="73" t="s">
        <v>118</v>
      </c>
      <c r="E596" s="72"/>
      <c r="F596" s="72"/>
      <c r="G596" s="78">
        <v>0</v>
      </c>
      <c r="H596" s="70">
        <v>0</v>
      </c>
      <c r="I596" s="78">
        <v>2</v>
      </c>
      <c r="J596" s="70">
        <v>2</v>
      </c>
      <c r="K596" s="79">
        <v>0</v>
      </c>
      <c r="L596" s="71">
        <v>0</v>
      </c>
      <c r="M596" s="79">
        <v>18</v>
      </c>
      <c r="N596" s="71">
        <v>18</v>
      </c>
      <c r="O596" s="71"/>
      <c r="P596" s="178">
        <f>SUM(C596*Q596)</f>
        <v>18</v>
      </c>
      <c r="Q596" s="198">
        <f t="shared" si="102"/>
        <v>9</v>
      </c>
      <c r="R596" s="178">
        <f>SUM(D596*S596)</f>
        <v>400</v>
      </c>
      <c r="S596" s="199">
        <f t="shared" si="103"/>
        <v>200</v>
      </c>
      <c r="T596" s="73" t="s">
        <v>118</v>
      </c>
      <c r="U596" s="178">
        <f>SUM(D596*V596)</f>
        <v>6</v>
      </c>
      <c r="V596" s="198">
        <f t="shared" si="104"/>
        <v>3</v>
      </c>
      <c r="W596" s="178">
        <f t="shared" si="109"/>
        <v>426</v>
      </c>
      <c r="X596" s="178"/>
      <c r="Y596" s="49" t="s">
        <v>43</v>
      </c>
    </row>
    <row r="597" spans="1:26" ht="15" customHeight="1">
      <c r="A597" s="9"/>
      <c r="B597" s="50" t="s">
        <v>194</v>
      </c>
      <c r="C597" s="73"/>
      <c r="D597" s="73"/>
      <c r="E597" s="87" t="s">
        <v>51</v>
      </c>
      <c r="F597" s="87" t="s">
        <v>11</v>
      </c>
      <c r="G597" s="68">
        <v>1.1000000000000001</v>
      </c>
      <c r="H597" s="68">
        <v>1.31</v>
      </c>
      <c r="I597" s="68">
        <v>2.73</v>
      </c>
      <c r="J597" s="69">
        <v>4.1399999999999997</v>
      </c>
      <c r="K597" s="69">
        <v>13.11</v>
      </c>
      <c r="L597" s="69">
        <v>17.13</v>
      </c>
      <c r="M597" s="69">
        <v>81.3</v>
      </c>
      <c r="N597" s="69">
        <v>103.79</v>
      </c>
      <c r="O597" s="69"/>
      <c r="P597" s="178"/>
      <c r="Q597" s="198">
        <f t="shared" si="102"/>
        <v>9</v>
      </c>
      <c r="R597" s="178"/>
      <c r="S597" s="199">
        <f t="shared" si="103"/>
        <v>200</v>
      </c>
      <c r="T597" s="73"/>
      <c r="U597" s="178"/>
      <c r="V597" s="198">
        <f t="shared" si="104"/>
        <v>3</v>
      </c>
      <c r="W597" s="178"/>
      <c r="X597" s="178"/>
      <c r="Y597" s="50" t="s">
        <v>194</v>
      </c>
    </row>
    <row r="598" spans="1:26" ht="15" customHeight="1">
      <c r="A598" s="9"/>
      <c r="B598" s="49" t="s">
        <v>37</v>
      </c>
      <c r="C598" s="73" t="s">
        <v>195</v>
      </c>
      <c r="D598" s="161" t="s">
        <v>244</v>
      </c>
      <c r="E598" s="155"/>
      <c r="F598" s="72"/>
      <c r="G598" s="70">
        <v>1.0900000000000001</v>
      </c>
      <c r="H598" s="70">
        <v>1.29</v>
      </c>
      <c r="I598" s="70">
        <v>0.25</v>
      </c>
      <c r="J598" s="70">
        <v>0.84</v>
      </c>
      <c r="K598" s="71">
        <v>13.09</v>
      </c>
      <c r="L598" s="71">
        <v>17.100000000000001</v>
      </c>
      <c r="M598" s="71">
        <v>58.9</v>
      </c>
      <c r="N598" s="71">
        <v>73.87</v>
      </c>
      <c r="O598" s="71"/>
      <c r="P598" s="178">
        <f>SUM(C598*Q598)</f>
        <v>1332</v>
      </c>
      <c r="Q598" s="198">
        <f t="shared" si="102"/>
        <v>9</v>
      </c>
      <c r="R598" s="178">
        <f>SUM(D598*S598)</f>
        <v>34800</v>
      </c>
      <c r="S598" s="199">
        <f t="shared" si="103"/>
        <v>200</v>
      </c>
      <c r="T598" s="161" t="s">
        <v>244</v>
      </c>
      <c r="U598" s="178">
        <f>SUM(D598*V598)</f>
        <v>522</v>
      </c>
      <c r="V598" s="198">
        <f t="shared" si="104"/>
        <v>3</v>
      </c>
      <c r="W598" s="178">
        <f t="shared" si="109"/>
        <v>36828</v>
      </c>
      <c r="X598" s="178"/>
      <c r="Y598" s="49" t="s">
        <v>37</v>
      </c>
    </row>
    <row r="599" spans="1:26" ht="15" customHeight="1">
      <c r="A599" s="9"/>
      <c r="B599" s="49" t="s">
        <v>15</v>
      </c>
      <c r="C599" s="73" t="s">
        <v>108</v>
      </c>
      <c r="D599" s="73" t="s">
        <v>128</v>
      </c>
      <c r="E599" s="155"/>
      <c r="F599" s="72"/>
      <c r="G599" s="70">
        <v>0.01</v>
      </c>
      <c r="H599" s="70">
        <v>0.02</v>
      </c>
      <c r="I599" s="70">
        <v>2.48</v>
      </c>
      <c r="J599" s="70">
        <v>3.3</v>
      </c>
      <c r="K599" s="71">
        <v>0.02</v>
      </c>
      <c r="L599" s="71">
        <v>0.03</v>
      </c>
      <c r="M599" s="71">
        <v>22.4</v>
      </c>
      <c r="N599" s="71">
        <v>29.92</v>
      </c>
      <c r="O599" s="71"/>
      <c r="P599" s="178">
        <f>SUM(C599*Q599)</f>
        <v>27</v>
      </c>
      <c r="Q599" s="198">
        <f t="shared" si="102"/>
        <v>9</v>
      </c>
      <c r="R599" s="178">
        <f>SUM(D599*S599)</f>
        <v>800</v>
      </c>
      <c r="S599" s="199">
        <f t="shared" si="103"/>
        <v>200</v>
      </c>
      <c r="T599" s="73" t="s">
        <v>128</v>
      </c>
      <c r="U599" s="178">
        <f>SUM(D599*V599)</f>
        <v>12</v>
      </c>
      <c r="V599" s="198">
        <f t="shared" si="104"/>
        <v>3</v>
      </c>
      <c r="W599" s="178">
        <f t="shared" si="109"/>
        <v>843</v>
      </c>
      <c r="X599" s="178"/>
      <c r="Y599" s="49" t="s">
        <v>15</v>
      </c>
    </row>
    <row r="600" spans="1:26" ht="45.75" customHeight="1">
      <c r="A600" s="9"/>
      <c r="B600" s="48" t="s">
        <v>196</v>
      </c>
      <c r="C600" s="66"/>
      <c r="D600" s="73"/>
      <c r="E600" s="212"/>
      <c r="F600" s="72"/>
      <c r="G600" s="212"/>
      <c r="H600" s="70"/>
      <c r="I600" s="212"/>
      <c r="J600" s="70"/>
      <c r="K600" s="212"/>
      <c r="L600" s="71"/>
      <c r="M600" s="212"/>
      <c r="N600" s="71"/>
      <c r="O600" s="71"/>
      <c r="P600" s="178"/>
      <c r="Q600" s="198">
        <f t="shared" si="102"/>
        <v>9</v>
      </c>
      <c r="R600" s="178"/>
      <c r="S600" s="199">
        <f t="shared" si="103"/>
        <v>200</v>
      </c>
      <c r="T600" s="73"/>
      <c r="U600" s="178"/>
      <c r="V600" s="198">
        <f t="shared" si="104"/>
        <v>3</v>
      </c>
      <c r="W600" s="178"/>
      <c r="X600" s="178"/>
      <c r="Y600" s="48" t="s">
        <v>196</v>
      </c>
    </row>
    <row r="601" spans="1:26" ht="15" customHeight="1">
      <c r="A601" s="9"/>
      <c r="B601" s="48" t="s">
        <v>197</v>
      </c>
      <c r="C601" s="66"/>
      <c r="D601" s="66"/>
      <c r="E601" s="87" t="s">
        <v>82</v>
      </c>
      <c r="F601" s="72" t="s">
        <v>22</v>
      </c>
      <c r="G601" s="68">
        <v>0.52</v>
      </c>
      <c r="H601" s="68">
        <v>0.76</v>
      </c>
      <c r="I601" s="68">
        <v>1.83</v>
      </c>
      <c r="J601" s="69">
        <v>2.2799999999999998</v>
      </c>
      <c r="K601" s="69">
        <v>2.96</v>
      </c>
      <c r="L601" s="69">
        <v>4.32</v>
      </c>
      <c r="M601" s="69">
        <v>30.93</v>
      </c>
      <c r="N601" s="69">
        <v>43.37</v>
      </c>
      <c r="O601" s="69"/>
      <c r="P601" s="178"/>
      <c r="Q601" s="198">
        <f t="shared" si="102"/>
        <v>9</v>
      </c>
      <c r="R601" s="178"/>
      <c r="S601" s="199">
        <f t="shared" si="103"/>
        <v>200</v>
      </c>
      <c r="T601" s="66"/>
      <c r="U601" s="178"/>
      <c r="V601" s="198">
        <f t="shared" si="104"/>
        <v>3</v>
      </c>
      <c r="W601" s="178"/>
      <c r="X601" s="178"/>
      <c r="Y601" s="48" t="s">
        <v>197</v>
      </c>
    </row>
    <row r="602" spans="1:26" ht="15" customHeight="1">
      <c r="A602" s="9"/>
      <c r="B602" s="49" t="s">
        <v>38</v>
      </c>
      <c r="C602" s="66">
        <v>48</v>
      </c>
      <c r="D602" s="66">
        <v>56</v>
      </c>
      <c r="E602" s="72"/>
      <c r="F602" s="72"/>
      <c r="G602" s="70">
        <v>0.41</v>
      </c>
      <c r="H602" s="162">
        <v>0.56000000000000005</v>
      </c>
      <c r="I602" s="70">
        <v>0.01</v>
      </c>
      <c r="J602" s="162">
        <v>0.05</v>
      </c>
      <c r="K602" s="71">
        <v>2.16</v>
      </c>
      <c r="L602" s="163">
        <v>3.3</v>
      </c>
      <c r="M602" s="71">
        <v>10.66</v>
      </c>
      <c r="N602" s="163">
        <v>18.87</v>
      </c>
      <c r="O602" s="163"/>
      <c r="P602" s="178">
        <f t="shared" ref="P602:P607" si="110">SUM(C602*Q602)</f>
        <v>432</v>
      </c>
      <c r="Q602" s="198">
        <f t="shared" si="102"/>
        <v>9</v>
      </c>
      <c r="R602" s="178">
        <f t="shared" ref="R602:R607" si="111">SUM(D602*S602)</f>
        <v>11200</v>
      </c>
      <c r="S602" s="199">
        <f t="shared" si="103"/>
        <v>200</v>
      </c>
      <c r="T602" s="66">
        <v>56</v>
      </c>
      <c r="U602" s="178">
        <f t="shared" ref="U602:U607" si="112">SUM(D602*V602)</f>
        <v>168</v>
      </c>
      <c r="V602" s="198">
        <f t="shared" si="104"/>
        <v>3</v>
      </c>
      <c r="W602" s="178">
        <f t="shared" si="109"/>
        <v>11856</v>
      </c>
      <c r="X602" s="178"/>
      <c r="Y602" s="49" t="s">
        <v>38</v>
      </c>
      <c r="Z602" s="1">
        <f>SUM(W602)</f>
        <v>11856</v>
      </c>
    </row>
    <row r="603" spans="1:26" ht="15" customHeight="1">
      <c r="A603" s="9"/>
      <c r="B603" s="49" t="s">
        <v>41</v>
      </c>
      <c r="C603" s="66">
        <v>5</v>
      </c>
      <c r="D603" s="66">
        <v>6</v>
      </c>
      <c r="E603" s="72"/>
      <c r="F603" s="72"/>
      <c r="G603" s="70">
        <v>0.05</v>
      </c>
      <c r="H603" s="164">
        <v>0.05</v>
      </c>
      <c r="I603" s="70">
        <v>0</v>
      </c>
      <c r="J603" s="164">
        <v>0</v>
      </c>
      <c r="K603" s="71">
        <v>0.32</v>
      </c>
      <c r="L603" s="165">
        <v>0.32</v>
      </c>
      <c r="M603" s="71">
        <v>1.64</v>
      </c>
      <c r="N603" s="165">
        <v>1.64</v>
      </c>
      <c r="O603" s="165"/>
      <c r="P603" s="178">
        <f t="shared" si="110"/>
        <v>45</v>
      </c>
      <c r="Q603" s="198">
        <f t="shared" si="102"/>
        <v>9</v>
      </c>
      <c r="R603" s="178">
        <f t="shared" si="111"/>
        <v>1200</v>
      </c>
      <c r="S603" s="199">
        <f t="shared" si="103"/>
        <v>200</v>
      </c>
      <c r="T603" s="66">
        <v>6</v>
      </c>
      <c r="U603" s="178">
        <f t="shared" si="112"/>
        <v>18</v>
      </c>
      <c r="V603" s="198">
        <f t="shared" si="104"/>
        <v>3</v>
      </c>
      <c r="W603" s="178">
        <f t="shared" si="109"/>
        <v>1269</v>
      </c>
      <c r="X603" s="178"/>
      <c r="Y603" s="49" t="s">
        <v>41</v>
      </c>
    </row>
    <row r="604" spans="1:26" ht="15" customHeight="1">
      <c r="A604" s="9"/>
      <c r="B604" s="49" t="s">
        <v>42</v>
      </c>
      <c r="C604" s="66">
        <v>2</v>
      </c>
      <c r="D604" s="66">
        <v>3</v>
      </c>
      <c r="E604" s="72"/>
      <c r="F604" s="72"/>
      <c r="G604" s="70">
        <v>0.06</v>
      </c>
      <c r="H604" s="70">
        <v>0.09</v>
      </c>
      <c r="I604" s="70">
        <v>0</v>
      </c>
      <c r="J604" s="70">
        <v>0</v>
      </c>
      <c r="K604" s="71">
        <v>0.22</v>
      </c>
      <c r="L604" s="71">
        <v>0.44</v>
      </c>
      <c r="M604" s="71">
        <v>0.96</v>
      </c>
      <c r="N604" s="71">
        <v>1.45</v>
      </c>
      <c r="O604" s="71"/>
      <c r="P604" s="178">
        <f t="shared" si="110"/>
        <v>18</v>
      </c>
      <c r="Q604" s="198">
        <f t="shared" si="102"/>
        <v>9</v>
      </c>
      <c r="R604" s="178">
        <f t="shared" si="111"/>
        <v>600</v>
      </c>
      <c r="S604" s="199">
        <f t="shared" si="103"/>
        <v>200</v>
      </c>
      <c r="T604" s="66">
        <v>3</v>
      </c>
      <c r="U604" s="178">
        <f t="shared" si="112"/>
        <v>9</v>
      </c>
      <c r="V604" s="198">
        <f t="shared" si="104"/>
        <v>3</v>
      </c>
      <c r="W604" s="178">
        <f t="shared" si="109"/>
        <v>630</v>
      </c>
      <c r="X604" s="178"/>
      <c r="Y604" s="49" t="s">
        <v>42</v>
      </c>
    </row>
    <row r="605" spans="1:26" ht="15" customHeight="1">
      <c r="A605" s="9"/>
      <c r="B605" s="49" t="s">
        <v>100</v>
      </c>
      <c r="C605" s="66">
        <v>1</v>
      </c>
      <c r="D605" s="66">
        <v>1</v>
      </c>
      <c r="E605" s="72"/>
      <c r="F605" s="72"/>
      <c r="G605" s="70">
        <v>0.05</v>
      </c>
      <c r="H605" s="70">
        <v>0.05</v>
      </c>
      <c r="I605" s="70">
        <v>0</v>
      </c>
      <c r="J605" s="70">
        <v>0</v>
      </c>
      <c r="K605" s="71">
        <v>0.26</v>
      </c>
      <c r="L605" s="71">
        <v>0.26</v>
      </c>
      <c r="M605" s="71">
        <v>1.19</v>
      </c>
      <c r="N605" s="71">
        <v>1.19</v>
      </c>
      <c r="O605" s="71"/>
      <c r="P605" s="178">
        <f t="shared" si="110"/>
        <v>9</v>
      </c>
      <c r="Q605" s="198">
        <f t="shared" si="102"/>
        <v>9</v>
      </c>
      <c r="R605" s="178">
        <f t="shared" si="111"/>
        <v>200</v>
      </c>
      <c r="S605" s="199">
        <f t="shared" si="103"/>
        <v>200</v>
      </c>
      <c r="T605" s="66">
        <v>1</v>
      </c>
      <c r="U605" s="178">
        <f t="shared" si="112"/>
        <v>3</v>
      </c>
      <c r="V605" s="198">
        <f t="shared" si="104"/>
        <v>3</v>
      </c>
      <c r="W605" s="178">
        <f t="shared" si="109"/>
        <v>213</v>
      </c>
      <c r="X605" s="178"/>
      <c r="Y605" s="49" t="s">
        <v>100</v>
      </c>
      <c r="Z605" s="1">
        <f>SUM(W605)</f>
        <v>213</v>
      </c>
    </row>
    <row r="606" spans="1:26" ht="15" customHeight="1">
      <c r="A606" s="9"/>
      <c r="B606" s="49" t="s">
        <v>15</v>
      </c>
      <c r="C606" s="66">
        <v>1</v>
      </c>
      <c r="D606" s="66">
        <v>1.5</v>
      </c>
      <c r="E606" s="72"/>
      <c r="F606" s="72"/>
      <c r="G606" s="70">
        <v>0</v>
      </c>
      <c r="H606" s="166">
        <v>0.01</v>
      </c>
      <c r="I606" s="70">
        <v>0.82</v>
      </c>
      <c r="J606" s="166">
        <v>1.23</v>
      </c>
      <c r="K606" s="71">
        <v>0</v>
      </c>
      <c r="L606" s="166">
        <v>0</v>
      </c>
      <c r="M606" s="71">
        <v>7.48</v>
      </c>
      <c r="N606" s="166">
        <v>11.22</v>
      </c>
      <c r="O606" s="166"/>
      <c r="P606" s="178">
        <f t="shared" si="110"/>
        <v>9</v>
      </c>
      <c r="Q606" s="198">
        <f t="shared" si="102"/>
        <v>9</v>
      </c>
      <c r="R606" s="178">
        <f t="shared" si="111"/>
        <v>300</v>
      </c>
      <c r="S606" s="199">
        <f t="shared" si="103"/>
        <v>200</v>
      </c>
      <c r="T606" s="66">
        <v>1.5</v>
      </c>
      <c r="U606" s="178">
        <f t="shared" si="112"/>
        <v>4.5</v>
      </c>
      <c r="V606" s="198">
        <f t="shared" si="104"/>
        <v>3</v>
      </c>
      <c r="W606" s="178">
        <f t="shared" si="109"/>
        <v>315</v>
      </c>
      <c r="X606" s="178"/>
      <c r="Y606" s="49" t="s">
        <v>15</v>
      </c>
    </row>
    <row r="607" spans="1:26" ht="15" customHeight="1">
      <c r="A607" s="9"/>
      <c r="B607" s="49" t="s">
        <v>43</v>
      </c>
      <c r="C607" s="66">
        <v>1</v>
      </c>
      <c r="D607" s="66">
        <v>1</v>
      </c>
      <c r="E607" s="155"/>
      <c r="F607" s="72"/>
      <c r="G607" s="70">
        <v>0</v>
      </c>
      <c r="H607" s="167">
        <v>0</v>
      </c>
      <c r="I607" s="70">
        <v>1</v>
      </c>
      <c r="J607" s="168">
        <v>1</v>
      </c>
      <c r="K607" s="71">
        <v>0</v>
      </c>
      <c r="L607" s="168">
        <v>0</v>
      </c>
      <c r="M607" s="71">
        <v>9</v>
      </c>
      <c r="N607" s="168">
        <v>9</v>
      </c>
      <c r="O607" s="168"/>
      <c r="P607" s="178">
        <f t="shared" si="110"/>
        <v>9</v>
      </c>
      <c r="Q607" s="198">
        <f t="shared" si="102"/>
        <v>9</v>
      </c>
      <c r="R607" s="178">
        <f t="shared" si="111"/>
        <v>200</v>
      </c>
      <c r="S607" s="199">
        <f t="shared" si="103"/>
        <v>200</v>
      </c>
      <c r="T607" s="66">
        <v>1</v>
      </c>
      <c r="U607" s="178">
        <f t="shared" si="112"/>
        <v>3</v>
      </c>
      <c r="V607" s="198">
        <f t="shared" si="104"/>
        <v>3</v>
      </c>
      <c r="W607" s="178">
        <f t="shared" si="109"/>
        <v>213</v>
      </c>
      <c r="X607" s="178"/>
      <c r="Y607" s="49" t="s">
        <v>43</v>
      </c>
    </row>
    <row r="608" spans="1:26" ht="15" customHeight="1">
      <c r="A608" s="9"/>
      <c r="B608" s="50" t="s">
        <v>198</v>
      </c>
      <c r="C608" s="66"/>
      <c r="D608" s="66"/>
      <c r="E608" s="87" t="s">
        <v>82</v>
      </c>
      <c r="F608" s="72" t="s">
        <v>22</v>
      </c>
      <c r="G608" s="141">
        <v>0.56999999999999995</v>
      </c>
      <c r="H608" s="169">
        <v>0.65</v>
      </c>
      <c r="I608" s="141">
        <v>1.86</v>
      </c>
      <c r="J608" s="169">
        <v>2.27</v>
      </c>
      <c r="K608" s="170">
        <v>2.5299999999999998</v>
      </c>
      <c r="L608" s="169">
        <v>2.88</v>
      </c>
      <c r="M608" s="170">
        <v>29.6</v>
      </c>
      <c r="N608" s="169">
        <v>35.22</v>
      </c>
      <c r="O608" s="169"/>
      <c r="P608" s="178"/>
      <c r="Q608" s="198">
        <f t="shared" si="102"/>
        <v>9</v>
      </c>
      <c r="R608" s="178"/>
      <c r="S608" s="199">
        <f t="shared" si="103"/>
        <v>200</v>
      </c>
      <c r="T608" s="66"/>
      <c r="U608" s="178"/>
      <c r="V608" s="198">
        <f t="shared" si="104"/>
        <v>3</v>
      </c>
      <c r="W608" s="178"/>
      <c r="X608" s="178"/>
      <c r="Y608" s="50" t="s">
        <v>198</v>
      </c>
    </row>
    <row r="609" spans="1:26" ht="15" customHeight="1">
      <c r="A609" s="9"/>
      <c r="B609" s="49" t="s">
        <v>199</v>
      </c>
      <c r="C609" s="66">
        <v>36</v>
      </c>
      <c r="D609" s="66">
        <v>42</v>
      </c>
      <c r="E609" s="155"/>
      <c r="F609" s="72"/>
      <c r="G609" s="70">
        <v>0.37</v>
      </c>
      <c r="H609" s="168">
        <v>0.43</v>
      </c>
      <c r="I609" s="70">
        <v>0.03</v>
      </c>
      <c r="J609" s="168">
        <v>0.03</v>
      </c>
      <c r="K609" s="71">
        <v>1.4</v>
      </c>
      <c r="L609" s="168">
        <v>1.63</v>
      </c>
      <c r="M609" s="71">
        <v>7.44</v>
      </c>
      <c r="N609" s="168">
        <v>8.68</v>
      </c>
      <c r="O609" s="168"/>
      <c r="P609" s="178">
        <f t="shared" ref="P609:P615" si="113">SUM(C609*Q609)</f>
        <v>324</v>
      </c>
      <c r="Q609" s="198">
        <f t="shared" si="102"/>
        <v>9</v>
      </c>
      <c r="R609" s="178">
        <f t="shared" ref="R609:R615" si="114">SUM(D609*S609)</f>
        <v>8400</v>
      </c>
      <c r="S609" s="199">
        <f t="shared" si="103"/>
        <v>200</v>
      </c>
      <c r="T609" s="66">
        <v>42</v>
      </c>
      <c r="U609" s="178">
        <f t="shared" ref="U609:U615" si="115">SUM(D609*V609)</f>
        <v>126</v>
      </c>
      <c r="V609" s="198">
        <f t="shared" si="104"/>
        <v>3</v>
      </c>
      <c r="W609" s="178">
        <f t="shared" si="109"/>
        <v>8892</v>
      </c>
      <c r="X609" s="178"/>
      <c r="Y609" s="49" t="s">
        <v>199</v>
      </c>
    </row>
    <row r="610" spans="1:26" ht="15" customHeight="1">
      <c r="A610" s="9"/>
      <c r="B610" s="49" t="s">
        <v>41</v>
      </c>
      <c r="C610" s="66">
        <v>5</v>
      </c>
      <c r="D610" s="66">
        <v>6</v>
      </c>
      <c r="E610" s="155"/>
      <c r="F610" s="72"/>
      <c r="G610" s="70">
        <v>0.05</v>
      </c>
      <c r="H610" s="162">
        <v>0.05</v>
      </c>
      <c r="I610" s="70">
        <v>0</v>
      </c>
      <c r="J610" s="162">
        <v>0</v>
      </c>
      <c r="K610" s="71">
        <v>0.32</v>
      </c>
      <c r="L610" s="163">
        <v>0.32</v>
      </c>
      <c r="M610" s="71">
        <v>1.64</v>
      </c>
      <c r="N610" s="163">
        <v>1.64</v>
      </c>
      <c r="O610" s="163"/>
      <c r="P610" s="178">
        <f t="shared" si="113"/>
        <v>45</v>
      </c>
      <c r="Q610" s="198">
        <f t="shared" si="102"/>
        <v>9</v>
      </c>
      <c r="R610" s="178">
        <f t="shared" si="114"/>
        <v>1200</v>
      </c>
      <c r="S610" s="199">
        <f t="shared" si="103"/>
        <v>200</v>
      </c>
      <c r="T610" s="66">
        <v>6</v>
      </c>
      <c r="U610" s="178">
        <f t="shared" si="115"/>
        <v>18</v>
      </c>
      <c r="V610" s="198">
        <f t="shared" si="104"/>
        <v>3</v>
      </c>
      <c r="W610" s="178">
        <f t="shared" si="109"/>
        <v>1269</v>
      </c>
      <c r="X610" s="178"/>
      <c r="Y610" s="49" t="s">
        <v>41</v>
      </c>
    </row>
    <row r="611" spans="1:26" ht="15" customHeight="1">
      <c r="A611" s="9"/>
      <c r="B611" s="49" t="s">
        <v>124</v>
      </c>
      <c r="C611" s="66">
        <v>6</v>
      </c>
      <c r="D611" s="66">
        <v>7</v>
      </c>
      <c r="E611" s="155"/>
      <c r="F611" s="72"/>
      <c r="G611" s="70">
        <v>0.03</v>
      </c>
      <c r="H611" s="168">
        <v>0.03</v>
      </c>
      <c r="I611" s="70">
        <v>0.01</v>
      </c>
      <c r="J611" s="168">
        <v>0.01</v>
      </c>
      <c r="K611" s="71">
        <v>0.14000000000000001</v>
      </c>
      <c r="L611" s="168">
        <v>0.16</v>
      </c>
      <c r="M611" s="71">
        <v>0.75</v>
      </c>
      <c r="N611" s="168">
        <v>0.87</v>
      </c>
      <c r="O611" s="168"/>
      <c r="P611" s="178">
        <f t="shared" si="113"/>
        <v>54</v>
      </c>
      <c r="Q611" s="198">
        <f t="shared" si="102"/>
        <v>9</v>
      </c>
      <c r="R611" s="178">
        <f t="shared" si="114"/>
        <v>1400</v>
      </c>
      <c r="S611" s="199">
        <f t="shared" si="103"/>
        <v>200</v>
      </c>
      <c r="T611" s="66">
        <v>7</v>
      </c>
      <c r="U611" s="178">
        <f t="shared" si="115"/>
        <v>21</v>
      </c>
      <c r="V611" s="198">
        <f t="shared" si="104"/>
        <v>3</v>
      </c>
      <c r="W611" s="178">
        <f t="shared" si="109"/>
        <v>1482</v>
      </c>
      <c r="X611" s="178"/>
      <c r="Y611" s="49" t="s">
        <v>124</v>
      </c>
    </row>
    <row r="612" spans="1:26" ht="15" customHeight="1">
      <c r="A612" s="9"/>
      <c r="B612" s="49" t="s">
        <v>39</v>
      </c>
      <c r="C612" s="66">
        <v>8</v>
      </c>
      <c r="D612" s="66">
        <v>10</v>
      </c>
      <c r="E612" s="155"/>
      <c r="F612" s="72"/>
      <c r="G612" s="70">
        <v>7.0000000000000007E-2</v>
      </c>
      <c r="H612" s="168">
        <v>0.08</v>
      </c>
      <c r="I612" s="70">
        <v>0</v>
      </c>
      <c r="J612" s="168">
        <v>0</v>
      </c>
      <c r="K612" s="71">
        <v>0.41</v>
      </c>
      <c r="L612" s="168">
        <v>0.51</v>
      </c>
      <c r="M612" s="71">
        <v>2.1</v>
      </c>
      <c r="N612" s="168">
        <v>2.62</v>
      </c>
      <c r="O612" s="168"/>
      <c r="P612" s="178">
        <f t="shared" si="113"/>
        <v>72</v>
      </c>
      <c r="Q612" s="198">
        <f t="shared" si="102"/>
        <v>9</v>
      </c>
      <c r="R612" s="178">
        <f t="shared" si="114"/>
        <v>2000</v>
      </c>
      <c r="S612" s="199">
        <f t="shared" si="103"/>
        <v>200</v>
      </c>
      <c r="T612" s="66">
        <v>10</v>
      </c>
      <c r="U612" s="178">
        <f t="shared" si="115"/>
        <v>30</v>
      </c>
      <c r="V612" s="198">
        <f t="shared" si="104"/>
        <v>3</v>
      </c>
      <c r="W612" s="178">
        <f t="shared" si="109"/>
        <v>2112</v>
      </c>
      <c r="X612" s="178"/>
      <c r="Y612" s="49" t="s">
        <v>39</v>
      </c>
    </row>
    <row r="613" spans="1:26" ht="15" customHeight="1">
      <c r="A613" s="9"/>
      <c r="B613" s="49" t="s">
        <v>100</v>
      </c>
      <c r="C613" s="66">
        <v>1</v>
      </c>
      <c r="D613" s="66">
        <v>1</v>
      </c>
      <c r="E613" s="72"/>
      <c r="F613" s="72"/>
      <c r="G613" s="70">
        <v>0.05</v>
      </c>
      <c r="H613" s="70">
        <v>0.05</v>
      </c>
      <c r="I613" s="70">
        <v>0</v>
      </c>
      <c r="J613" s="70">
        <v>0</v>
      </c>
      <c r="K613" s="71">
        <v>0.26</v>
      </c>
      <c r="L613" s="71">
        <v>0.26</v>
      </c>
      <c r="M613" s="71">
        <v>1.19</v>
      </c>
      <c r="N613" s="71">
        <v>1.19</v>
      </c>
      <c r="O613" s="71"/>
      <c r="P613" s="178">
        <f t="shared" si="113"/>
        <v>9</v>
      </c>
      <c r="Q613" s="198">
        <f t="shared" si="102"/>
        <v>9</v>
      </c>
      <c r="R613" s="178">
        <f t="shared" si="114"/>
        <v>200</v>
      </c>
      <c r="S613" s="199">
        <f t="shared" si="103"/>
        <v>200</v>
      </c>
      <c r="T613" s="66">
        <v>1</v>
      </c>
      <c r="U613" s="178">
        <f t="shared" si="115"/>
        <v>3</v>
      </c>
      <c r="V613" s="198">
        <f t="shared" si="104"/>
        <v>3</v>
      </c>
      <c r="W613" s="178">
        <f t="shared" si="109"/>
        <v>213</v>
      </c>
      <c r="X613" s="178"/>
      <c r="Y613" s="49" t="s">
        <v>100</v>
      </c>
    </row>
    <row r="614" spans="1:26" ht="15" customHeight="1">
      <c r="A614" s="9"/>
      <c r="B614" s="49" t="s">
        <v>15</v>
      </c>
      <c r="C614" s="66">
        <v>1</v>
      </c>
      <c r="D614" s="66">
        <v>1.5</v>
      </c>
      <c r="E614" s="72"/>
      <c r="F614" s="72"/>
      <c r="G614" s="70">
        <v>0</v>
      </c>
      <c r="H614" s="33">
        <v>0.01</v>
      </c>
      <c r="I614" s="70">
        <v>0.82</v>
      </c>
      <c r="J614" s="33">
        <v>1.23</v>
      </c>
      <c r="K614" s="71">
        <v>0</v>
      </c>
      <c r="L614" s="33">
        <v>0</v>
      </c>
      <c r="M614" s="71">
        <v>7.48</v>
      </c>
      <c r="N614" s="33">
        <v>11.22</v>
      </c>
      <c r="O614" s="33"/>
      <c r="P614" s="178">
        <f t="shared" si="113"/>
        <v>9</v>
      </c>
      <c r="Q614" s="198">
        <f t="shared" si="102"/>
        <v>9</v>
      </c>
      <c r="R614" s="178">
        <f t="shared" si="114"/>
        <v>300</v>
      </c>
      <c r="S614" s="199">
        <f t="shared" si="103"/>
        <v>200</v>
      </c>
      <c r="T614" s="66">
        <v>1.5</v>
      </c>
      <c r="U614" s="178">
        <f t="shared" si="115"/>
        <v>4.5</v>
      </c>
      <c r="V614" s="198">
        <f t="shared" si="104"/>
        <v>3</v>
      </c>
      <c r="W614" s="178">
        <f t="shared" si="109"/>
        <v>315</v>
      </c>
      <c r="X614" s="178"/>
      <c r="Y614" s="49" t="s">
        <v>15</v>
      </c>
    </row>
    <row r="615" spans="1:26" ht="15" customHeight="1">
      <c r="A615" s="9"/>
      <c r="B615" s="49" t="s">
        <v>43</v>
      </c>
      <c r="C615" s="66">
        <v>1</v>
      </c>
      <c r="D615" s="66">
        <v>1</v>
      </c>
      <c r="E615" s="155"/>
      <c r="F615" s="72"/>
      <c r="G615" s="70">
        <v>0</v>
      </c>
      <c r="H615" s="168">
        <v>0</v>
      </c>
      <c r="I615" s="70">
        <v>1</v>
      </c>
      <c r="J615" s="168">
        <v>1</v>
      </c>
      <c r="K615" s="71">
        <v>0</v>
      </c>
      <c r="L615" s="168">
        <v>0</v>
      </c>
      <c r="M615" s="71">
        <v>9</v>
      </c>
      <c r="N615" s="168">
        <v>9</v>
      </c>
      <c r="O615" s="168"/>
      <c r="P615" s="178">
        <f t="shared" si="113"/>
        <v>9</v>
      </c>
      <c r="Q615" s="198">
        <f t="shared" si="102"/>
        <v>9</v>
      </c>
      <c r="R615" s="178">
        <f t="shared" si="114"/>
        <v>200</v>
      </c>
      <c r="S615" s="199">
        <f t="shared" si="103"/>
        <v>200</v>
      </c>
      <c r="T615" s="66">
        <v>1</v>
      </c>
      <c r="U615" s="178">
        <f t="shared" si="115"/>
        <v>3</v>
      </c>
      <c r="V615" s="198">
        <f t="shared" si="104"/>
        <v>3</v>
      </c>
      <c r="W615" s="178">
        <f t="shared" si="109"/>
        <v>213</v>
      </c>
      <c r="X615" s="178"/>
      <c r="Y615" s="49" t="s">
        <v>43</v>
      </c>
    </row>
    <row r="616" spans="1:26" ht="15" customHeight="1">
      <c r="A616" s="9"/>
      <c r="B616" s="50" t="s">
        <v>200</v>
      </c>
      <c r="C616" s="66"/>
      <c r="D616" s="66"/>
      <c r="E616" s="87" t="s">
        <v>82</v>
      </c>
      <c r="F616" s="72" t="s">
        <v>22</v>
      </c>
      <c r="G616" s="141">
        <v>0.34</v>
      </c>
      <c r="H616" s="169">
        <v>0.39</v>
      </c>
      <c r="I616" s="141">
        <v>1.93</v>
      </c>
      <c r="J616" s="169">
        <v>2.36</v>
      </c>
      <c r="K616" s="170">
        <v>2.33</v>
      </c>
      <c r="L616" s="169">
        <v>2.64</v>
      </c>
      <c r="M616" s="170">
        <v>28.46</v>
      </c>
      <c r="N616" s="169">
        <v>33.85</v>
      </c>
      <c r="O616" s="169"/>
      <c r="P616" s="178"/>
      <c r="Q616" s="198">
        <f t="shared" si="102"/>
        <v>9</v>
      </c>
      <c r="R616" s="178"/>
      <c r="S616" s="199">
        <f t="shared" si="103"/>
        <v>200</v>
      </c>
      <c r="T616" s="66"/>
      <c r="U616" s="178"/>
      <c r="V616" s="198">
        <f t="shared" si="104"/>
        <v>3</v>
      </c>
      <c r="W616" s="178"/>
      <c r="X616" s="178"/>
      <c r="Y616" s="50" t="s">
        <v>200</v>
      </c>
    </row>
    <row r="617" spans="1:26" ht="15" customHeight="1">
      <c r="A617" s="9"/>
      <c r="B617" s="49" t="s">
        <v>201</v>
      </c>
      <c r="C617" s="66">
        <v>44</v>
      </c>
      <c r="D617" s="66">
        <v>52</v>
      </c>
      <c r="E617" s="155"/>
      <c r="F617" s="72"/>
      <c r="G617" s="70">
        <v>0.21</v>
      </c>
      <c r="H617" s="168">
        <v>0.25</v>
      </c>
      <c r="I617" s="70">
        <v>0.1</v>
      </c>
      <c r="J617" s="168">
        <v>0.12</v>
      </c>
      <c r="K617" s="71">
        <v>1.61</v>
      </c>
      <c r="L617" s="168">
        <v>1.9</v>
      </c>
      <c r="M617" s="71">
        <v>8.4</v>
      </c>
      <c r="N617" s="168">
        <v>9.93</v>
      </c>
      <c r="O617" s="168"/>
      <c r="P617" s="178">
        <f t="shared" ref="P617:P622" si="116">SUM(C617*Q617)</f>
        <v>396</v>
      </c>
      <c r="Q617" s="198">
        <f t="shared" si="102"/>
        <v>9</v>
      </c>
      <c r="R617" s="178">
        <f t="shared" ref="R617:R622" si="117">SUM(D617*S617)</f>
        <v>10400</v>
      </c>
      <c r="S617" s="199">
        <f t="shared" si="103"/>
        <v>200</v>
      </c>
      <c r="T617" s="66">
        <v>52</v>
      </c>
      <c r="U617" s="178">
        <f t="shared" ref="U617:U622" si="118">SUM(D617*V617)</f>
        <v>156</v>
      </c>
      <c r="V617" s="198">
        <f t="shared" si="104"/>
        <v>3</v>
      </c>
      <c r="W617" s="178">
        <f t="shared" si="109"/>
        <v>11004</v>
      </c>
      <c r="X617" s="178"/>
      <c r="Y617" s="49" t="s">
        <v>201</v>
      </c>
    </row>
    <row r="618" spans="1:26" ht="15" customHeight="1">
      <c r="A618" s="9"/>
      <c r="B618" s="49" t="s">
        <v>41</v>
      </c>
      <c r="C618" s="66">
        <v>5</v>
      </c>
      <c r="D618" s="66">
        <v>6</v>
      </c>
      <c r="E618" s="155"/>
      <c r="F618" s="72"/>
      <c r="G618" s="70">
        <v>0.05</v>
      </c>
      <c r="H618" s="162">
        <v>0.05</v>
      </c>
      <c r="I618" s="70">
        <v>0</v>
      </c>
      <c r="J618" s="162">
        <v>0</v>
      </c>
      <c r="K618" s="71">
        <v>0.32</v>
      </c>
      <c r="L618" s="163">
        <v>0.32</v>
      </c>
      <c r="M618" s="71">
        <v>1.64</v>
      </c>
      <c r="N618" s="163">
        <v>1.64</v>
      </c>
      <c r="O618" s="163"/>
      <c r="P618" s="178">
        <f t="shared" si="116"/>
        <v>45</v>
      </c>
      <c r="Q618" s="198">
        <f t="shared" si="102"/>
        <v>9</v>
      </c>
      <c r="R618" s="178">
        <f t="shared" si="117"/>
        <v>1200</v>
      </c>
      <c r="S618" s="199">
        <f t="shared" si="103"/>
        <v>200</v>
      </c>
      <c r="T618" s="66">
        <v>6</v>
      </c>
      <c r="U618" s="178">
        <f t="shared" si="118"/>
        <v>18</v>
      </c>
      <c r="V618" s="198">
        <f t="shared" si="104"/>
        <v>3</v>
      </c>
      <c r="W618" s="178">
        <f t="shared" si="109"/>
        <v>1269</v>
      </c>
      <c r="X618" s="178"/>
      <c r="Y618" s="49" t="s">
        <v>41</v>
      </c>
    </row>
    <row r="619" spans="1:26" ht="15" customHeight="1">
      <c r="A619" s="9"/>
      <c r="B619" s="49" t="s">
        <v>124</v>
      </c>
      <c r="C619" s="66">
        <v>6</v>
      </c>
      <c r="D619" s="66">
        <v>7</v>
      </c>
      <c r="E619" s="155"/>
      <c r="F619" s="72"/>
      <c r="G619" s="70">
        <v>0.03</v>
      </c>
      <c r="H619" s="168">
        <v>0.03</v>
      </c>
      <c r="I619" s="70">
        <v>0.01</v>
      </c>
      <c r="J619" s="168">
        <v>0.01</v>
      </c>
      <c r="K619" s="71">
        <v>0.14000000000000001</v>
      </c>
      <c r="L619" s="168">
        <v>0.16</v>
      </c>
      <c r="M619" s="71">
        <v>0.75</v>
      </c>
      <c r="N619" s="168">
        <v>0.87</v>
      </c>
      <c r="O619" s="168"/>
      <c r="P619" s="178">
        <f t="shared" si="116"/>
        <v>54</v>
      </c>
      <c r="Q619" s="198">
        <f t="shared" si="102"/>
        <v>9</v>
      </c>
      <c r="R619" s="178">
        <f t="shared" si="117"/>
        <v>1400</v>
      </c>
      <c r="S619" s="199">
        <f t="shared" si="103"/>
        <v>200</v>
      </c>
      <c r="T619" s="66">
        <v>7</v>
      </c>
      <c r="U619" s="178">
        <f t="shared" si="118"/>
        <v>21</v>
      </c>
      <c r="V619" s="198">
        <f t="shared" si="104"/>
        <v>3</v>
      </c>
      <c r="W619" s="178">
        <f t="shared" si="109"/>
        <v>1482</v>
      </c>
      <c r="X619" s="178"/>
      <c r="Y619" s="49" t="s">
        <v>124</v>
      </c>
    </row>
    <row r="620" spans="1:26" ht="15" customHeight="1">
      <c r="A620" s="9"/>
      <c r="B620" s="49" t="s">
        <v>100</v>
      </c>
      <c r="C620" s="66">
        <v>1</v>
      </c>
      <c r="D620" s="66">
        <v>1</v>
      </c>
      <c r="E620" s="72"/>
      <c r="F620" s="72"/>
      <c r="G620" s="70">
        <v>0.05</v>
      </c>
      <c r="H620" s="70">
        <v>0.05</v>
      </c>
      <c r="I620" s="70">
        <v>0</v>
      </c>
      <c r="J620" s="70">
        <v>0</v>
      </c>
      <c r="K620" s="71">
        <v>0.26</v>
      </c>
      <c r="L620" s="71">
        <v>0.26</v>
      </c>
      <c r="M620" s="71">
        <v>1.19</v>
      </c>
      <c r="N620" s="71">
        <v>1.19</v>
      </c>
      <c r="O620" s="71"/>
      <c r="P620" s="178">
        <f t="shared" si="116"/>
        <v>9</v>
      </c>
      <c r="Q620" s="198">
        <f t="shared" si="102"/>
        <v>9</v>
      </c>
      <c r="R620" s="178">
        <f t="shared" si="117"/>
        <v>200</v>
      </c>
      <c r="S620" s="199">
        <f t="shared" si="103"/>
        <v>200</v>
      </c>
      <c r="T620" s="66">
        <v>1</v>
      </c>
      <c r="U620" s="178">
        <f t="shared" si="118"/>
        <v>3</v>
      </c>
      <c r="V620" s="198">
        <f t="shared" si="104"/>
        <v>3</v>
      </c>
      <c r="W620" s="178">
        <f t="shared" si="109"/>
        <v>213</v>
      </c>
      <c r="X620" s="178"/>
      <c r="Y620" s="49" t="s">
        <v>100</v>
      </c>
    </row>
    <row r="621" spans="1:26" ht="15" customHeight="1">
      <c r="A621" s="9"/>
      <c r="B621" s="49" t="s">
        <v>15</v>
      </c>
      <c r="C621" s="66">
        <v>1</v>
      </c>
      <c r="D621" s="66">
        <v>1.5</v>
      </c>
      <c r="E621" s="72"/>
      <c r="F621" s="72"/>
      <c r="G621" s="70">
        <v>0</v>
      </c>
      <c r="H621" s="33">
        <v>0.01</v>
      </c>
      <c r="I621" s="70">
        <v>0.82</v>
      </c>
      <c r="J621" s="33">
        <v>1.23</v>
      </c>
      <c r="K621" s="71">
        <v>0</v>
      </c>
      <c r="L621" s="33">
        <v>0</v>
      </c>
      <c r="M621" s="71">
        <v>7.48</v>
      </c>
      <c r="N621" s="33">
        <v>11.22</v>
      </c>
      <c r="O621" s="33"/>
      <c r="P621" s="178">
        <f t="shared" si="116"/>
        <v>9</v>
      </c>
      <c r="Q621" s="198">
        <f t="shared" si="102"/>
        <v>9</v>
      </c>
      <c r="R621" s="178">
        <f t="shared" si="117"/>
        <v>300</v>
      </c>
      <c r="S621" s="199">
        <f t="shared" si="103"/>
        <v>200</v>
      </c>
      <c r="T621" s="66">
        <v>1.5</v>
      </c>
      <c r="U621" s="178">
        <f t="shared" si="118"/>
        <v>4.5</v>
      </c>
      <c r="V621" s="198">
        <f t="shared" si="104"/>
        <v>3</v>
      </c>
      <c r="W621" s="178">
        <f t="shared" si="109"/>
        <v>315</v>
      </c>
      <c r="X621" s="178"/>
      <c r="Y621" s="49" t="s">
        <v>15</v>
      </c>
    </row>
    <row r="622" spans="1:26" ht="15" customHeight="1">
      <c r="A622" s="9"/>
      <c r="B622" s="49" t="s">
        <v>43</v>
      </c>
      <c r="C622" s="66">
        <v>1</v>
      </c>
      <c r="D622" s="66">
        <v>1</v>
      </c>
      <c r="E622" s="155"/>
      <c r="F622" s="72"/>
      <c r="G622" s="70">
        <v>0</v>
      </c>
      <c r="H622" s="168">
        <v>0</v>
      </c>
      <c r="I622" s="70">
        <v>1</v>
      </c>
      <c r="J622" s="168">
        <v>1</v>
      </c>
      <c r="K622" s="71">
        <v>0</v>
      </c>
      <c r="L622" s="168">
        <v>0</v>
      </c>
      <c r="M622" s="71">
        <v>9</v>
      </c>
      <c r="N622" s="168">
        <v>9</v>
      </c>
      <c r="O622" s="168"/>
      <c r="P622" s="178">
        <f t="shared" si="116"/>
        <v>9</v>
      </c>
      <c r="Q622" s="198">
        <f t="shared" si="102"/>
        <v>9</v>
      </c>
      <c r="R622" s="178">
        <f t="shared" si="117"/>
        <v>200</v>
      </c>
      <c r="S622" s="199">
        <f t="shared" si="103"/>
        <v>200</v>
      </c>
      <c r="T622" s="66">
        <v>1</v>
      </c>
      <c r="U622" s="178">
        <f t="shared" si="118"/>
        <v>3</v>
      </c>
      <c r="V622" s="198">
        <f t="shared" si="104"/>
        <v>3</v>
      </c>
      <c r="W622" s="178">
        <f t="shared" si="109"/>
        <v>213</v>
      </c>
      <c r="X622" s="178"/>
      <c r="Y622" s="49" t="s">
        <v>43</v>
      </c>
    </row>
    <row r="623" spans="1:26" ht="30.75" customHeight="1">
      <c r="A623" s="10"/>
      <c r="B623" s="48" t="s">
        <v>56</v>
      </c>
      <c r="C623" s="66"/>
      <c r="D623" s="66"/>
      <c r="E623" s="34" t="s">
        <v>35</v>
      </c>
      <c r="F623" s="67" t="s">
        <v>24</v>
      </c>
      <c r="G623" s="68">
        <v>7.0000000000000007E-2</v>
      </c>
      <c r="H623" s="68">
        <v>0.08</v>
      </c>
      <c r="I623" s="68">
        <v>7.0000000000000007E-2</v>
      </c>
      <c r="J623" s="69">
        <v>0.08</v>
      </c>
      <c r="K623" s="69">
        <v>7.67</v>
      </c>
      <c r="L623" s="69">
        <v>8.86</v>
      </c>
      <c r="M623" s="69">
        <v>31.99</v>
      </c>
      <c r="N623" s="69">
        <v>36.93</v>
      </c>
      <c r="O623" s="69"/>
      <c r="P623" s="178"/>
      <c r="Q623" s="198">
        <f t="shared" si="102"/>
        <v>9</v>
      </c>
      <c r="R623" s="178"/>
      <c r="S623" s="199">
        <f t="shared" si="103"/>
        <v>200</v>
      </c>
      <c r="T623" s="66"/>
      <c r="U623" s="178"/>
      <c r="V623" s="198">
        <f t="shared" si="104"/>
        <v>3</v>
      </c>
      <c r="W623" s="178"/>
      <c r="X623" s="178"/>
      <c r="Y623" s="48" t="s">
        <v>56</v>
      </c>
    </row>
    <row r="624" spans="1:26" ht="15" customHeight="1">
      <c r="A624" s="10"/>
      <c r="B624" s="49" t="s">
        <v>57</v>
      </c>
      <c r="C624" s="66">
        <v>20</v>
      </c>
      <c r="D624" s="66">
        <v>22</v>
      </c>
      <c r="E624" s="72"/>
      <c r="F624" s="67"/>
      <c r="G624" s="70">
        <v>7.0000000000000007E-2</v>
      </c>
      <c r="H624" s="70">
        <v>0.08</v>
      </c>
      <c r="I624" s="70">
        <v>7.0000000000000007E-2</v>
      </c>
      <c r="J624" s="71">
        <v>0.08</v>
      </c>
      <c r="K624" s="71">
        <v>1.67</v>
      </c>
      <c r="L624" s="71">
        <v>1.86</v>
      </c>
      <c r="M624" s="71">
        <v>7.99</v>
      </c>
      <c r="N624" s="71">
        <v>8.93</v>
      </c>
      <c r="O624" s="71"/>
      <c r="P624" s="178">
        <f>SUM(C624*Q624)</f>
        <v>180</v>
      </c>
      <c r="Q624" s="198">
        <f t="shared" si="102"/>
        <v>9</v>
      </c>
      <c r="R624" s="178">
        <f>SUM(D624*S624)</f>
        <v>4400</v>
      </c>
      <c r="S624" s="199">
        <f t="shared" si="103"/>
        <v>200</v>
      </c>
      <c r="T624" s="66">
        <v>38</v>
      </c>
      <c r="U624" s="178">
        <f>SUM(D624*V624)</f>
        <v>66</v>
      </c>
      <c r="V624" s="198">
        <f t="shared" si="104"/>
        <v>3</v>
      </c>
      <c r="W624" s="178">
        <f t="shared" si="109"/>
        <v>4684</v>
      </c>
      <c r="X624" s="178"/>
      <c r="Y624" s="49" t="s">
        <v>57</v>
      </c>
      <c r="Z624" s="1">
        <f>SUM(W624)</f>
        <v>4684</v>
      </c>
    </row>
    <row r="625" spans="1:26" ht="15" customHeight="1">
      <c r="A625" s="10"/>
      <c r="B625" s="49" t="s">
        <v>26</v>
      </c>
      <c r="C625" s="66">
        <v>6</v>
      </c>
      <c r="D625" s="66">
        <v>7</v>
      </c>
      <c r="E625" s="72"/>
      <c r="F625" s="67"/>
      <c r="G625" s="70">
        <v>0</v>
      </c>
      <c r="H625" s="70">
        <v>0</v>
      </c>
      <c r="I625" s="70">
        <v>0</v>
      </c>
      <c r="J625" s="71">
        <v>0</v>
      </c>
      <c r="K625" s="71">
        <v>6</v>
      </c>
      <c r="L625" s="71">
        <v>7</v>
      </c>
      <c r="M625" s="71">
        <v>24</v>
      </c>
      <c r="N625" s="71">
        <v>28</v>
      </c>
      <c r="O625" s="71"/>
      <c r="P625" s="178">
        <f>SUM(C625*Q625)</f>
        <v>54</v>
      </c>
      <c r="Q625" s="198">
        <f t="shared" ref="Q625:Q646" si="119">SUM(Q624)</f>
        <v>9</v>
      </c>
      <c r="R625" s="178">
        <f>SUM(D625*S625)</f>
        <v>1400</v>
      </c>
      <c r="S625" s="199">
        <f t="shared" ref="S625:S646" si="120">SUM(S624)</f>
        <v>200</v>
      </c>
      <c r="T625" s="66">
        <v>7</v>
      </c>
      <c r="U625" s="178">
        <f>SUM(D625*V625)</f>
        <v>21</v>
      </c>
      <c r="V625" s="198">
        <f t="shared" ref="V625:V628" si="121">SUM(V624)</f>
        <v>3</v>
      </c>
      <c r="W625" s="178">
        <f t="shared" si="109"/>
        <v>1482</v>
      </c>
      <c r="X625" s="178"/>
      <c r="Y625" s="49" t="s">
        <v>26</v>
      </c>
    </row>
    <row r="626" spans="1:26" ht="15" customHeight="1">
      <c r="A626" s="10"/>
      <c r="B626" s="49" t="s">
        <v>28</v>
      </c>
      <c r="C626" s="66">
        <v>160</v>
      </c>
      <c r="D626" s="66">
        <v>190</v>
      </c>
      <c r="E626" s="72"/>
      <c r="F626" s="67"/>
      <c r="G626" s="70">
        <v>0</v>
      </c>
      <c r="H626" s="70">
        <v>0</v>
      </c>
      <c r="I626" s="70">
        <v>0</v>
      </c>
      <c r="J626" s="71">
        <v>0</v>
      </c>
      <c r="K626" s="71">
        <v>0</v>
      </c>
      <c r="L626" s="71">
        <v>0</v>
      </c>
      <c r="M626" s="71">
        <v>0</v>
      </c>
      <c r="N626" s="71">
        <v>0</v>
      </c>
      <c r="O626" s="71"/>
      <c r="P626" s="178"/>
      <c r="Q626" s="198">
        <f t="shared" si="119"/>
        <v>9</v>
      </c>
      <c r="R626" s="178"/>
      <c r="S626" s="199">
        <f t="shared" si="120"/>
        <v>200</v>
      </c>
      <c r="T626" s="66"/>
      <c r="U626" s="178"/>
      <c r="V626" s="198">
        <f t="shared" si="121"/>
        <v>3</v>
      </c>
      <c r="W626" s="178"/>
      <c r="X626" s="178"/>
      <c r="Y626" s="49" t="s">
        <v>28</v>
      </c>
    </row>
    <row r="627" spans="1:26" ht="15" customHeight="1">
      <c r="A627" s="10"/>
      <c r="B627" s="48" t="s">
        <v>58</v>
      </c>
      <c r="C627" s="66">
        <v>20</v>
      </c>
      <c r="D627" s="76">
        <v>27</v>
      </c>
      <c r="E627" s="72" t="s">
        <v>59</v>
      </c>
      <c r="F627" s="99" t="s">
        <v>222</v>
      </c>
      <c r="G627" s="68">
        <v>1.52</v>
      </c>
      <c r="H627" s="68">
        <v>2.0499999999999998</v>
      </c>
      <c r="I627" s="68">
        <v>0.16</v>
      </c>
      <c r="J627" s="69">
        <v>0.22</v>
      </c>
      <c r="K627" s="69">
        <v>9.8000000000000007</v>
      </c>
      <c r="L627" s="69">
        <v>13.8</v>
      </c>
      <c r="M627" s="69">
        <v>47</v>
      </c>
      <c r="N627" s="69">
        <v>67.599999999999994</v>
      </c>
      <c r="O627" s="69"/>
      <c r="P627" s="178">
        <f>SUM(C627*Q627)</f>
        <v>180</v>
      </c>
      <c r="Q627" s="198">
        <f t="shared" si="119"/>
        <v>9</v>
      </c>
      <c r="R627" s="178">
        <f>SUM(D627*S627)</f>
        <v>5400</v>
      </c>
      <c r="S627" s="199">
        <f t="shared" si="120"/>
        <v>200</v>
      </c>
      <c r="T627" s="76">
        <v>27</v>
      </c>
      <c r="U627" s="178">
        <f>SUM(D627*V627)</f>
        <v>81</v>
      </c>
      <c r="V627" s="198">
        <f t="shared" si="121"/>
        <v>3</v>
      </c>
      <c r="W627" s="178">
        <f t="shared" si="109"/>
        <v>5688</v>
      </c>
      <c r="X627" s="178"/>
      <c r="Y627" s="48" t="s">
        <v>58</v>
      </c>
      <c r="Z627" s="1">
        <f>SUM(W566+W589+W627)</f>
        <v>12237</v>
      </c>
    </row>
    <row r="628" spans="1:26" ht="15" customHeight="1">
      <c r="A628" s="10"/>
      <c r="B628" s="52" t="s">
        <v>60</v>
      </c>
      <c r="C628" s="76">
        <v>28</v>
      </c>
      <c r="D628" s="76">
        <v>35</v>
      </c>
      <c r="E628" s="100" t="s">
        <v>61</v>
      </c>
      <c r="F628" s="99" t="s">
        <v>223</v>
      </c>
      <c r="G628" s="101">
        <v>1.57</v>
      </c>
      <c r="H628" s="101">
        <v>1.96</v>
      </c>
      <c r="I628" s="101">
        <v>0.31</v>
      </c>
      <c r="J628" s="102">
        <v>0.39</v>
      </c>
      <c r="K628" s="102">
        <v>13.8</v>
      </c>
      <c r="L628" s="102">
        <v>17.3</v>
      </c>
      <c r="M628" s="102">
        <v>65</v>
      </c>
      <c r="N628" s="102">
        <v>81</v>
      </c>
      <c r="O628" s="102"/>
      <c r="P628" s="178">
        <f>SUM(C628*Q628)</f>
        <v>252</v>
      </c>
      <c r="Q628" s="198">
        <f t="shared" si="119"/>
        <v>9</v>
      </c>
      <c r="R628" s="178">
        <f>SUM(D628*S628)</f>
        <v>7000</v>
      </c>
      <c r="S628" s="199">
        <f t="shared" si="120"/>
        <v>200</v>
      </c>
      <c r="T628" s="76">
        <v>35</v>
      </c>
      <c r="U628" s="178">
        <f>SUM(D628*V628)</f>
        <v>105</v>
      </c>
      <c r="V628" s="198">
        <f t="shared" si="121"/>
        <v>3</v>
      </c>
      <c r="W628" s="178">
        <f t="shared" si="109"/>
        <v>7392</v>
      </c>
      <c r="X628" s="178"/>
      <c r="Y628" s="52" t="s">
        <v>60</v>
      </c>
      <c r="Z628" s="1">
        <f>SUM(W628)</f>
        <v>7392</v>
      </c>
    </row>
    <row r="629" spans="1:26" ht="15" customHeight="1">
      <c r="A629" s="11" t="s">
        <v>62</v>
      </c>
      <c r="B629" s="53"/>
      <c r="C629" s="110"/>
      <c r="D629" s="110"/>
      <c r="E629" s="154"/>
      <c r="F629" s="154"/>
      <c r="G629" s="83">
        <f t="shared" ref="G629:N629" si="122">G576+G585+G597+G601+G623+G627+G628</f>
        <v>23.71</v>
      </c>
      <c r="H629" s="83">
        <f t="shared" si="122"/>
        <v>30.220000000000002</v>
      </c>
      <c r="I629" s="83">
        <f t="shared" si="122"/>
        <v>18.32</v>
      </c>
      <c r="J629" s="83">
        <f t="shared" si="122"/>
        <v>25.37</v>
      </c>
      <c r="K629" s="83">
        <f t="shared" si="122"/>
        <v>59.58</v>
      </c>
      <c r="L629" s="83">
        <f t="shared" si="122"/>
        <v>75.5</v>
      </c>
      <c r="M629" s="83">
        <f t="shared" si="122"/>
        <v>498.53000000000003</v>
      </c>
      <c r="N629" s="83">
        <f t="shared" si="122"/>
        <v>652.37</v>
      </c>
      <c r="O629" s="83"/>
      <c r="P629" s="188"/>
      <c r="Q629" s="198">
        <f t="shared" si="119"/>
        <v>9</v>
      </c>
      <c r="R629" s="188"/>
      <c r="S629" s="199">
        <f t="shared" si="120"/>
        <v>200</v>
      </c>
      <c r="T629" s="80"/>
      <c r="U629" s="188"/>
      <c r="V629" s="188"/>
      <c r="W629" s="188"/>
      <c r="X629" s="188"/>
      <c r="Y629" s="53"/>
    </row>
    <row r="630" spans="1:26" ht="15" customHeight="1">
      <c r="A630" s="12" t="s">
        <v>63</v>
      </c>
      <c r="B630" s="53"/>
      <c r="C630" s="80"/>
      <c r="D630" s="80"/>
      <c r="E630" s="154"/>
      <c r="F630" s="149"/>
      <c r="G630" s="116"/>
      <c r="H630" s="116"/>
      <c r="I630" s="116"/>
      <c r="J630" s="86"/>
      <c r="K630" s="86"/>
      <c r="L630" s="86"/>
      <c r="M630" s="86"/>
      <c r="N630" s="86"/>
      <c r="O630" s="104"/>
      <c r="P630" s="188"/>
      <c r="Q630" s="198">
        <f t="shared" si="119"/>
        <v>9</v>
      </c>
      <c r="R630" s="188"/>
      <c r="S630" s="199">
        <f t="shared" si="120"/>
        <v>200</v>
      </c>
      <c r="T630" s="80"/>
      <c r="U630" s="188"/>
      <c r="V630" s="188"/>
      <c r="W630" s="188"/>
      <c r="X630" s="188"/>
      <c r="Y630" s="12" t="s">
        <v>63</v>
      </c>
    </row>
    <row r="631" spans="1:26" ht="15" customHeight="1">
      <c r="A631" s="10"/>
      <c r="B631" s="52" t="s">
        <v>202</v>
      </c>
      <c r="C631" s="66"/>
      <c r="D631" s="171"/>
      <c r="E631" s="72" t="s">
        <v>47</v>
      </c>
      <c r="F631" s="87" t="s">
        <v>221</v>
      </c>
      <c r="G631" s="68">
        <v>5.82</v>
      </c>
      <c r="H631" s="68">
        <v>9.1</v>
      </c>
      <c r="I631" s="68">
        <v>3.97</v>
      </c>
      <c r="J631" s="69">
        <v>6.11</v>
      </c>
      <c r="K631" s="69">
        <v>26.84</v>
      </c>
      <c r="L631" s="69">
        <v>30.05</v>
      </c>
      <c r="M631" s="69">
        <v>141.29</v>
      </c>
      <c r="N631" s="69">
        <v>192.88</v>
      </c>
      <c r="O631" s="69"/>
      <c r="P631" s="178"/>
      <c r="Q631" s="198">
        <f t="shared" si="119"/>
        <v>9</v>
      </c>
      <c r="R631" s="178"/>
      <c r="S631" s="199">
        <f t="shared" si="120"/>
        <v>200</v>
      </c>
      <c r="T631" s="171"/>
      <c r="U631" s="178"/>
      <c r="V631" s="178"/>
      <c r="W631" s="178"/>
      <c r="X631" s="178"/>
      <c r="Y631" s="52" t="s">
        <v>202</v>
      </c>
    </row>
    <row r="632" spans="1:26" ht="15" customHeight="1">
      <c r="A632" s="10"/>
      <c r="B632" s="58" t="s">
        <v>203</v>
      </c>
      <c r="C632" s="66">
        <v>30</v>
      </c>
      <c r="D632" s="66">
        <v>31</v>
      </c>
      <c r="E632" s="72"/>
      <c r="F632" s="72" t="s">
        <v>245</v>
      </c>
      <c r="G632" s="70">
        <v>2.94</v>
      </c>
      <c r="H632" s="70">
        <v>4.01</v>
      </c>
      <c r="I632" s="70">
        <v>0.14000000000000001</v>
      </c>
      <c r="J632" s="70">
        <v>0.19</v>
      </c>
      <c r="K632" s="71">
        <v>21.22</v>
      </c>
      <c r="L632" s="71">
        <v>22.69</v>
      </c>
      <c r="M632" s="71">
        <v>72.459999999999994</v>
      </c>
      <c r="N632" s="71">
        <v>95.11</v>
      </c>
      <c r="O632" s="71"/>
      <c r="P632" s="178">
        <f t="shared" ref="P632:P637" si="123">SUM(C632*Q632)</f>
        <v>270</v>
      </c>
      <c r="Q632" s="198">
        <f t="shared" si="119"/>
        <v>9</v>
      </c>
      <c r="R632" s="178">
        <f t="shared" ref="R632:R637" si="124">SUM(D632*S632)</f>
        <v>6200</v>
      </c>
      <c r="S632" s="199">
        <f t="shared" si="120"/>
        <v>200</v>
      </c>
      <c r="T632" s="66">
        <v>31</v>
      </c>
      <c r="U632" s="178">
        <f t="shared" ref="U632:U637" si="125">SUM(D632*V632)</f>
        <v>0</v>
      </c>
      <c r="V632" s="178"/>
      <c r="W632" s="178">
        <f t="shared" si="109"/>
        <v>6501</v>
      </c>
      <c r="X632" s="178"/>
      <c r="Y632" s="58" t="s">
        <v>203</v>
      </c>
    </row>
    <row r="633" spans="1:26" ht="15" customHeight="1">
      <c r="A633" s="10"/>
      <c r="B633" s="58" t="s">
        <v>14</v>
      </c>
      <c r="C633" s="66">
        <v>15</v>
      </c>
      <c r="D633" s="66">
        <v>16</v>
      </c>
      <c r="E633" s="107"/>
      <c r="F633" s="72"/>
      <c r="G633" s="70">
        <v>0.26</v>
      </c>
      <c r="H633" s="70">
        <v>0.17</v>
      </c>
      <c r="I633" s="70">
        <v>0.18</v>
      </c>
      <c r="J633" s="70">
        <v>0.01</v>
      </c>
      <c r="K633" s="71">
        <v>0.7</v>
      </c>
      <c r="L633" s="71">
        <v>0.76</v>
      </c>
      <c r="M633" s="71">
        <v>5.51</v>
      </c>
      <c r="N633" s="71">
        <v>4.82</v>
      </c>
      <c r="O633" s="71"/>
      <c r="P633" s="178">
        <f t="shared" si="123"/>
        <v>135</v>
      </c>
      <c r="Q633" s="198">
        <f t="shared" si="119"/>
        <v>9</v>
      </c>
      <c r="R633" s="178">
        <f t="shared" si="124"/>
        <v>3200</v>
      </c>
      <c r="S633" s="199">
        <f t="shared" si="120"/>
        <v>200</v>
      </c>
      <c r="T633" s="66">
        <v>16</v>
      </c>
      <c r="U633" s="178">
        <f t="shared" si="125"/>
        <v>0</v>
      </c>
      <c r="V633" s="178"/>
      <c r="W633" s="178">
        <f t="shared" si="109"/>
        <v>3351</v>
      </c>
      <c r="X633" s="178"/>
      <c r="Y633" s="58" t="s">
        <v>14</v>
      </c>
    </row>
    <row r="634" spans="1:26" ht="15" customHeight="1">
      <c r="A634" s="10"/>
      <c r="B634" s="58" t="s">
        <v>13</v>
      </c>
      <c r="C634" s="66">
        <v>4</v>
      </c>
      <c r="D634" s="66">
        <v>4</v>
      </c>
      <c r="E634" s="72"/>
      <c r="F634" s="72"/>
      <c r="G634" s="70">
        <v>0.23</v>
      </c>
      <c r="H634" s="70">
        <v>0.23</v>
      </c>
      <c r="I634" s="70">
        <v>0.16</v>
      </c>
      <c r="J634" s="70">
        <v>0.16</v>
      </c>
      <c r="K634" s="71">
        <v>0.02</v>
      </c>
      <c r="L634" s="71">
        <v>0.02</v>
      </c>
      <c r="M634" s="71">
        <v>2.5299999999999998</v>
      </c>
      <c r="N634" s="71">
        <v>2.5299999999999998</v>
      </c>
      <c r="O634" s="71"/>
      <c r="P634" s="178">
        <f t="shared" si="123"/>
        <v>36</v>
      </c>
      <c r="Q634" s="198">
        <f t="shared" si="119"/>
        <v>9</v>
      </c>
      <c r="R634" s="178">
        <f t="shared" si="124"/>
        <v>800</v>
      </c>
      <c r="S634" s="199">
        <f t="shared" si="120"/>
        <v>200</v>
      </c>
      <c r="T634" s="66">
        <v>4</v>
      </c>
      <c r="U634" s="178">
        <f t="shared" si="125"/>
        <v>0</v>
      </c>
      <c r="V634" s="178"/>
      <c r="W634" s="178">
        <f t="shared" si="109"/>
        <v>840</v>
      </c>
      <c r="X634" s="178"/>
      <c r="Y634" s="58" t="s">
        <v>13</v>
      </c>
    </row>
    <row r="635" spans="1:26" ht="15" customHeight="1">
      <c r="A635" s="10"/>
      <c r="B635" s="58" t="s">
        <v>26</v>
      </c>
      <c r="C635" s="66">
        <v>2</v>
      </c>
      <c r="D635" s="66">
        <v>2.5</v>
      </c>
      <c r="E635" s="72"/>
      <c r="F635" s="72"/>
      <c r="G635" s="70">
        <v>0</v>
      </c>
      <c r="H635" s="70">
        <v>0</v>
      </c>
      <c r="I635" s="70">
        <v>0</v>
      </c>
      <c r="J635" s="71">
        <v>0</v>
      </c>
      <c r="K635" s="71">
        <v>2</v>
      </c>
      <c r="L635" s="71">
        <v>2.5</v>
      </c>
      <c r="M635" s="71">
        <v>8</v>
      </c>
      <c r="N635" s="71">
        <v>10</v>
      </c>
      <c r="O635" s="71"/>
      <c r="P635" s="178">
        <f t="shared" si="123"/>
        <v>18</v>
      </c>
      <c r="Q635" s="198">
        <f t="shared" si="119"/>
        <v>9</v>
      </c>
      <c r="R635" s="178">
        <f t="shared" si="124"/>
        <v>500</v>
      </c>
      <c r="S635" s="199">
        <f t="shared" si="120"/>
        <v>200</v>
      </c>
      <c r="T635" s="66">
        <v>2.5</v>
      </c>
      <c r="U635" s="178">
        <f t="shared" si="125"/>
        <v>0</v>
      </c>
      <c r="V635" s="178"/>
      <c r="W635" s="178">
        <f t="shared" si="109"/>
        <v>520.5</v>
      </c>
      <c r="X635" s="178"/>
      <c r="Y635" s="58" t="s">
        <v>26</v>
      </c>
    </row>
    <row r="636" spans="1:26" ht="15" customHeight="1">
      <c r="A636" s="10"/>
      <c r="B636" s="58" t="s">
        <v>66</v>
      </c>
      <c r="C636" s="66">
        <v>0.8</v>
      </c>
      <c r="D636" s="66">
        <v>1.1000000000000001</v>
      </c>
      <c r="E636" s="72"/>
      <c r="F636" s="72" t="s">
        <v>45</v>
      </c>
      <c r="G636" s="70">
        <v>0.01</v>
      </c>
      <c r="H636" s="70">
        <v>0.14000000000000001</v>
      </c>
      <c r="I636" s="70">
        <v>0</v>
      </c>
      <c r="J636" s="70">
        <v>0.03</v>
      </c>
      <c r="K636" s="71">
        <v>0</v>
      </c>
      <c r="L636" s="71">
        <v>0.09</v>
      </c>
      <c r="M636" s="71">
        <v>0.08</v>
      </c>
      <c r="N636" s="71">
        <v>1.2</v>
      </c>
      <c r="O636" s="71"/>
      <c r="P636" s="178">
        <f t="shared" si="123"/>
        <v>7.2</v>
      </c>
      <c r="Q636" s="198">
        <f t="shared" si="119"/>
        <v>9</v>
      </c>
      <c r="R636" s="178">
        <f t="shared" si="124"/>
        <v>220.00000000000003</v>
      </c>
      <c r="S636" s="199">
        <f t="shared" si="120"/>
        <v>200</v>
      </c>
      <c r="T636" s="66">
        <v>1.1000000000000001</v>
      </c>
      <c r="U636" s="178">
        <f t="shared" si="125"/>
        <v>0</v>
      </c>
      <c r="V636" s="178"/>
      <c r="W636" s="178">
        <f t="shared" si="109"/>
        <v>228.3</v>
      </c>
      <c r="X636" s="178"/>
      <c r="Y636" s="58" t="s">
        <v>66</v>
      </c>
      <c r="Z636" s="1">
        <f>SUM(W636)</f>
        <v>228.3</v>
      </c>
    </row>
    <row r="637" spans="1:26" ht="15" customHeight="1">
      <c r="A637" s="10"/>
      <c r="B637" s="58" t="s">
        <v>15</v>
      </c>
      <c r="C637" s="66">
        <v>2</v>
      </c>
      <c r="D637" s="66">
        <v>2</v>
      </c>
      <c r="E637" s="72"/>
      <c r="F637" s="72"/>
      <c r="G637" s="70">
        <v>0.01</v>
      </c>
      <c r="H637" s="70">
        <v>0</v>
      </c>
      <c r="I637" s="70">
        <v>1.65</v>
      </c>
      <c r="J637" s="70">
        <v>2</v>
      </c>
      <c r="K637" s="71">
        <v>0.01</v>
      </c>
      <c r="L637" s="71">
        <v>0</v>
      </c>
      <c r="M637" s="71">
        <v>15</v>
      </c>
      <c r="N637" s="71">
        <v>18</v>
      </c>
      <c r="O637" s="71"/>
      <c r="P637" s="178">
        <f t="shared" si="123"/>
        <v>18</v>
      </c>
      <c r="Q637" s="198">
        <f t="shared" si="119"/>
        <v>9</v>
      </c>
      <c r="R637" s="178">
        <f t="shared" si="124"/>
        <v>400</v>
      </c>
      <c r="S637" s="199">
        <f t="shared" si="120"/>
        <v>200</v>
      </c>
      <c r="T637" s="66">
        <v>2</v>
      </c>
      <c r="U637" s="178">
        <f t="shared" si="125"/>
        <v>0</v>
      </c>
      <c r="V637" s="178"/>
      <c r="W637" s="178">
        <f t="shared" si="109"/>
        <v>420</v>
      </c>
      <c r="X637" s="178"/>
      <c r="Y637" s="58" t="s">
        <v>15</v>
      </c>
    </row>
    <row r="638" spans="1:26" ht="15" customHeight="1">
      <c r="A638" s="10"/>
      <c r="B638" s="52" t="s">
        <v>129</v>
      </c>
      <c r="C638" s="66"/>
      <c r="D638" s="66"/>
      <c r="E638" s="72"/>
      <c r="F638" s="72"/>
      <c r="G638" s="70"/>
      <c r="H638" s="70"/>
      <c r="I638" s="70"/>
      <c r="J638" s="71"/>
      <c r="K638" s="71"/>
      <c r="L638" s="71"/>
      <c r="M638" s="71"/>
      <c r="N638" s="71"/>
      <c r="O638" s="71"/>
      <c r="P638" s="178"/>
      <c r="Q638" s="198">
        <f t="shared" si="119"/>
        <v>9</v>
      </c>
      <c r="R638" s="178"/>
      <c r="S638" s="199">
        <f t="shared" si="120"/>
        <v>200</v>
      </c>
      <c r="T638" s="66"/>
      <c r="U638" s="178"/>
      <c r="V638" s="178"/>
      <c r="W638" s="178"/>
      <c r="X638" s="178"/>
      <c r="Y638" s="52" t="s">
        <v>129</v>
      </c>
    </row>
    <row r="639" spans="1:26" ht="15" customHeight="1">
      <c r="A639" s="10"/>
      <c r="B639" s="58" t="s">
        <v>87</v>
      </c>
      <c r="C639" s="66">
        <v>20</v>
      </c>
      <c r="D639" s="66">
        <v>23</v>
      </c>
      <c r="E639" s="72"/>
      <c r="F639" s="72"/>
      <c r="G639" s="70">
        <v>2.37</v>
      </c>
      <c r="H639" s="70">
        <v>4.55</v>
      </c>
      <c r="I639" s="70">
        <v>0.84</v>
      </c>
      <c r="J639" s="71">
        <v>2.72</v>
      </c>
      <c r="K639" s="71">
        <v>0.39</v>
      </c>
      <c r="L639" s="71">
        <v>0.96</v>
      </c>
      <c r="M639" s="71">
        <v>18.71</v>
      </c>
      <c r="N639" s="71">
        <v>40.22</v>
      </c>
      <c r="O639" s="71"/>
      <c r="P639" s="178">
        <f>SUM(C639*Q639)</f>
        <v>180</v>
      </c>
      <c r="Q639" s="198">
        <f t="shared" si="119"/>
        <v>9</v>
      </c>
      <c r="R639" s="178">
        <f>SUM(D639*S639)</f>
        <v>4600</v>
      </c>
      <c r="S639" s="199">
        <f t="shared" si="120"/>
        <v>200</v>
      </c>
      <c r="T639" s="66">
        <v>23</v>
      </c>
      <c r="U639" s="178">
        <f>SUM(D639*V639)</f>
        <v>0</v>
      </c>
      <c r="V639" s="178"/>
      <c r="W639" s="178">
        <f t="shared" si="109"/>
        <v>4803</v>
      </c>
      <c r="X639" s="178"/>
      <c r="Y639" s="58" t="s">
        <v>87</v>
      </c>
      <c r="Z639" s="1">
        <f>SUM(W639)</f>
        <v>4803</v>
      </c>
    </row>
    <row r="640" spans="1:26" ht="15" customHeight="1">
      <c r="A640" s="10"/>
      <c r="B640" s="58" t="s">
        <v>26</v>
      </c>
      <c r="C640" s="66">
        <v>2.5</v>
      </c>
      <c r="D640" s="66">
        <v>3</v>
      </c>
      <c r="E640" s="155"/>
      <c r="F640" s="72"/>
      <c r="G640" s="70">
        <v>0</v>
      </c>
      <c r="H640" s="70">
        <v>0</v>
      </c>
      <c r="I640" s="70">
        <v>0</v>
      </c>
      <c r="J640" s="71">
        <v>0</v>
      </c>
      <c r="K640" s="71">
        <v>2.5</v>
      </c>
      <c r="L640" s="71">
        <v>3</v>
      </c>
      <c r="M640" s="71">
        <v>10</v>
      </c>
      <c r="N640" s="71">
        <v>12</v>
      </c>
      <c r="O640" s="71"/>
      <c r="P640" s="178">
        <f>SUM(C640*Q640)</f>
        <v>22.5</v>
      </c>
      <c r="Q640" s="198">
        <f t="shared" si="119"/>
        <v>9</v>
      </c>
      <c r="R640" s="178">
        <f>SUM(D640*S640)</f>
        <v>600</v>
      </c>
      <c r="S640" s="199">
        <f t="shared" si="120"/>
        <v>200</v>
      </c>
      <c r="T640" s="66">
        <v>3</v>
      </c>
      <c r="U640" s="178">
        <f>SUM(D640*V640)</f>
        <v>0</v>
      </c>
      <c r="V640" s="178"/>
      <c r="W640" s="178">
        <f t="shared" si="109"/>
        <v>625.5</v>
      </c>
      <c r="X640" s="178"/>
      <c r="Y640" s="58" t="s">
        <v>26</v>
      </c>
    </row>
    <row r="641" spans="1:26" ht="15" customHeight="1">
      <c r="A641" s="10"/>
      <c r="B641" s="49" t="s">
        <v>43</v>
      </c>
      <c r="C641" s="66">
        <v>1</v>
      </c>
      <c r="D641" s="66">
        <v>1</v>
      </c>
      <c r="E641" s="72"/>
      <c r="F641" s="72"/>
      <c r="G641" s="70">
        <v>0</v>
      </c>
      <c r="H641" s="70">
        <v>0</v>
      </c>
      <c r="I641" s="70">
        <v>1</v>
      </c>
      <c r="J641" s="70">
        <v>1</v>
      </c>
      <c r="K641" s="71">
        <v>0</v>
      </c>
      <c r="L641" s="71">
        <v>0</v>
      </c>
      <c r="M641" s="71">
        <v>9</v>
      </c>
      <c r="N641" s="71">
        <v>9</v>
      </c>
      <c r="O641" s="71"/>
      <c r="P641" s="178">
        <f>SUM(C641*Q641)</f>
        <v>9</v>
      </c>
      <c r="Q641" s="198">
        <f t="shared" si="119"/>
        <v>9</v>
      </c>
      <c r="R641" s="178">
        <f>SUM(D641*S641)</f>
        <v>200</v>
      </c>
      <c r="S641" s="199">
        <f t="shared" si="120"/>
        <v>200</v>
      </c>
      <c r="T641" s="66">
        <v>1</v>
      </c>
      <c r="U641" s="178">
        <f>SUM(D641*V641)</f>
        <v>0</v>
      </c>
      <c r="V641" s="178"/>
      <c r="W641" s="178">
        <f t="shared" si="109"/>
        <v>210</v>
      </c>
      <c r="X641" s="178"/>
      <c r="Y641" s="49" t="s">
        <v>43</v>
      </c>
    </row>
    <row r="642" spans="1:26" ht="30" customHeight="1">
      <c r="A642" s="9"/>
      <c r="B642" s="48" t="s">
        <v>94</v>
      </c>
      <c r="C642" s="66"/>
      <c r="D642" s="66"/>
      <c r="E642" s="72" t="s">
        <v>24</v>
      </c>
      <c r="F642" s="72" t="s">
        <v>220</v>
      </c>
      <c r="G642" s="68">
        <v>4.71</v>
      </c>
      <c r="H642" s="68">
        <v>5.46</v>
      </c>
      <c r="I642" s="68">
        <v>4.45</v>
      </c>
      <c r="J642" s="69">
        <v>5.15</v>
      </c>
      <c r="K642" s="69">
        <v>11.23</v>
      </c>
      <c r="L642" s="69">
        <v>13.48</v>
      </c>
      <c r="M642" s="69">
        <v>102.88</v>
      </c>
      <c r="N642" s="69">
        <v>122.27</v>
      </c>
      <c r="O642" s="69"/>
      <c r="P642" s="178"/>
      <c r="Q642" s="198">
        <f t="shared" si="119"/>
        <v>9</v>
      </c>
      <c r="R642" s="178"/>
      <c r="S642" s="199">
        <f t="shared" si="120"/>
        <v>200</v>
      </c>
      <c r="T642" s="66"/>
      <c r="U642" s="178"/>
      <c r="V642" s="178"/>
      <c r="W642" s="178"/>
      <c r="X642" s="178"/>
      <c r="Y642" s="48" t="s">
        <v>94</v>
      </c>
    </row>
    <row r="643" spans="1:26" ht="15" customHeight="1">
      <c r="A643" s="9"/>
      <c r="B643" s="49" t="s">
        <v>95</v>
      </c>
      <c r="C643" s="66">
        <v>2</v>
      </c>
      <c r="D643" s="66">
        <v>2.25</v>
      </c>
      <c r="E643" s="72"/>
      <c r="F643" s="72"/>
      <c r="G643" s="70">
        <v>1.45</v>
      </c>
      <c r="H643" s="70">
        <v>1.69</v>
      </c>
      <c r="I643" s="70">
        <v>1.64</v>
      </c>
      <c r="J643" s="70">
        <v>1.9</v>
      </c>
      <c r="K643" s="71">
        <v>0.86</v>
      </c>
      <c r="L643" s="71">
        <v>0.96</v>
      </c>
      <c r="M643" s="71">
        <v>22.22</v>
      </c>
      <c r="N643" s="71">
        <v>26.27</v>
      </c>
      <c r="O643" s="71"/>
      <c r="P643" s="178">
        <f>SUM(C643*Q643)</f>
        <v>18</v>
      </c>
      <c r="Q643" s="198">
        <f t="shared" si="119"/>
        <v>9</v>
      </c>
      <c r="R643" s="178">
        <f>SUM(D643*S643)</f>
        <v>450</v>
      </c>
      <c r="S643" s="199">
        <f t="shared" si="120"/>
        <v>200</v>
      </c>
      <c r="T643" s="66">
        <v>2.25</v>
      </c>
      <c r="U643" s="178">
        <f>SUM(D643*V643)</f>
        <v>0</v>
      </c>
      <c r="V643" s="178"/>
      <c r="W643" s="178">
        <f t="shared" si="109"/>
        <v>470.25</v>
      </c>
      <c r="X643" s="178"/>
      <c r="Y643" s="49" t="s">
        <v>95</v>
      </c>
      <c r="Z643" s="1">
        <f>SUM(W643)</f>
        <v>470.25</v>
      </c>
    </row>
    <row r="644" spans="1:26" ht="15" customHeight="1">
      <c r="A644" s="9"/>
      <c r="B644" s="49" t="s">
        <v>14</v>
      </c>
      <c r="C644" s="66">
        <v>130</v>
      </c>
      <c r="D644" s="66">
        <v>150</v>
      </c>
      <c r="E644" s="72"/>
      <c r="F644" s="72"/>
      <c r="G644" s="70">
        <v>3.26</v>
      </c>
      <c r="H644" s="70">
        <v>3.77</v>
      </c>
      <c r="I644" s="70">
        <v>2.81</v>
      </c>
      <c r="J644" s="70">
        <v>3.25</v>
      </c>
      <c r="K644" s="71">
        <v>5.37</v>
      </c>
      <c r="L644" s="71">
        <v>6.02</v>
      </c>
      <c r="M644" s="71">
        <v>60.66</v>
      </c>
      <c r="N644" s="71">
        <v>70</v>
      </c>
      <c r="O644" s="71"/>
      <c r="P644" s="178">
        <f>SUM(C644*Q644)</f>
        <v>1170</v>
      </c>
      <c r="Q644" s="198">
        <f t="shared" si="119"/>
        <v>9</v>
      </c>
      <c r="R644" s="178">
        <f>SUM(D644*S644)</f>
        <v>30000</v>
      </c>
      <c r="S644" s="199">
        <f t="shared" si="120"/>
        <v>200</v>
      </c>
      <c r="T644" s="66">
        <v>150</v>
      </c>
      <c r="U644" s="178">
        <f>SUM(D644*V644)</f>
        <v>0</v>
      </c>
      <c r="V644" s="178"/>
      <c r="W644" s="178">
        <f t="shared" si="109"/>
        <v>31320</v>
      </c>
      <c r="X644" s="178"/>
      <c r="Y644" s="49" t="s">
        <v>14</v>
      </c>
    </row>
    <row r="645" spans="1:26" ht="15" customHeight="1">
      <c r="A645" s="9"/>
      <c r="B645" s="49" t="s">
        <v>26</v>
      </c>
      <c r="C645" s="66">
        <v>5</v>
      </c>
      <c r="D645" s="66">
        <v>6.5</v>
      </c>
      <c r="E645" s="72"/>
      <c r="F645" s="72"/>
      <c r="G645" s="70">
        <v>0</v>
      </c>
      <c r="H645" s="70">
        <v>0</v>
      </c>
      <c r="I645" s="70">
        <v>0</v>
      </c>
      <c r="J645" s="71">
        <v>0</v>
      </c>
      <c r="K645" s="71">
        <v>5</v>
      </c>
      <c r="L645" s="71">
        <v>6.5</v>
      </c>
      <c r="M645" s="71">
        <v>20</v>
      </c>
      <c r="N645" s="71">
        <v>26</v>
      </c>
      <c r="O645" s="71"/>
      <c r="P645" s="178">
        <f>SUM(C645*Q645)</f>
        <v>45</v>
      </c>
      <c r="Q645" s="198">
        <f t="shared" si="119"/>
        <v>9</v>
      </c>
      <c r="R645" s="178">
        <f>SUM(D645*S645)</f>
        <v>1300</v>
      </c>
      <c r="S645" s="199">
        <f t="shared" si="120"/>
        <v>200</v>
      </c>
      <c r="T645" s="66">
        <v>6.5</v>
      </c>
      <c r="U645" s="178">
        <f>SUM(D645*V645)</f>
        <v>0</v>
      </c>
      <c r="V645" s="178"/>
      <c r="W645" s="178">
        <f t="shared" si="109"/>
        <v>1351.5</v>
      </c>
      <c r="X645" s="178"/>
      <c r="Y645" s="49" t="s">
        <v>26</v>
      </c>
    </row>
    <row r="646" spans="1:26" ht="15" customHeight="1">
      <c r="A646" s="9"/>
      <c r="B646" s="49" t="s">
        <v>28</v>
      </c>
      <c r="C646" s="66">
        <v>50</v>
      </c>
      <c r="D646" s="66">
        <v>50</v>
      </c>
      <c r="E646" s="72"/>
      <c r="F646" s="72"/>
      <c r="G646" s="70">
        <v>0</v>
      </c>
      <c r="H646" s="70">
        <v>0</v>
      </c>
      <c r="I646" s="70">
        <v>0</v>
      </c>
      <c r="J646" s="71">
        <v>0</v>
      </c>
      <c r="K646" s="71">
        <v>0</v>
      </c>
      <c r="L646" s="71">
        <v>0</v>
      </c>
      <c r="M646" s="71">
        <v>0</v>
      </c>
      <c r="N646" s="71">
        <v>0</v>
      </c>
      <c r="O646" s="71"/>
      <c r="P646" s="178"/>
      <c r="Q646" s="198">
        <f t="shared" si="119"/>
        <v>9</v>
      </c>
      <c r="R646" s="178"/>
      <c r="S646" s="199">
        <f t="shared" si="120"/>
        <v>200</v>
      </c>
      <c r="T646" s="66"/>
      <c r="U646" s="178"/>
      <c r="V646" s="178"/>
      <c r="W646" s="178"/>
      <c r="X646" s="178"/>
      <c r="Y646" s="49" t="s">
        <v>28</v>
      </c>
    </row>
    <row r="647" spans="1:26" ht="15" customHeight="1">
      <c r="A647" s="11" t="s">
        <v>68</v>
      </c>
      <c r="B647" s="53"/>
      <c r="C647" s="110"/>
      <c r="D647" s="109"/>
      <c r="E647" s="81"/>
      <c r="F647" s="84"/>
      <c r="G647" s="83">
        <f t="shared" ref="G647:N647" si="126">G631+G642</f>
        <v>10.530000000000001</v>
      </c>
      <c r="H647" s="83">
        <f t="shared" si="126"/>
        <v>14.559999999999999</v>
      </c>
      <c r="I647" s="83">
        <f t="shared" si="126"/>
        <v>8.42</v>
      </c>
      <c r="J647" s="117">
        <f t="shared" si="126"/>
        <v>11.260000000000002</v>
      </c>
      <c r="K647" s="83">
        <f t="shared" si="126"/>
        <v>38.07</v>
      </c>
      <c r="L647" s="117">
        <f t="shared" si="126"/>
        <v>43.53</v>
      </c>
      <c r="M647" s="83">
        <f t="shared" si="126"/>
        <v>244.17</v>
      </c>
      <c r="N647" s="117">
        <f t="shared" si="126"/>
        <v>315.14999999999998</v>
      </c>
      <c r="O647" s="117"/>
      <c r="P647" s="188"/>
      <c r="Q647" s="188"/>
      <c r="R647" s="188"/>
      <c r="S647" s="189"/>
      <c r="T647" s="109"/>
      <c r="U647" s="188"/>
      <c r="V647" s="188"/>
      <c r="W647" s="188"/>
      <c r="X647" s="188"/>
      <c r="Y647" s="53"/>
    </row>
    <row r="648" spans="1:26" ht="15" customHeight="1">
      <c r="A648" s="20" t="s">
        <v>69</v>
      </c>
      <c r="B648" s="54"/>
      <c r="C648" s="109"/>
      <c r="D648" s="110"/>
      <c r="E648" s="111"/>
      <c r="F648" s="82"/>
      <c r="G648" s="83">
        <f t="shared" ref="G648:N648" si="127">G574+G629+G647</f>
        <v>48.85</v>
      </c>
      <c r="H648" s="83">
        <f t="shared" si="127"/>
        <v>59.91</v>
      </c>
      <c r="I648" s="83">
        <f t="shared" si="127"/>
        <v>44.47</v>
      </c>
      <c r="J648" s="83">
        <f t="shared" si="127"/>
        <v>54.42</v>
      </c>
      <c r="K648" s="117">
        <f t="shared" si="127"/>
        <v>130.01</v>
      </c>
      <c r="L648" s="83">
        <f t="shared" si="127"/>
        <v>155.77000000000001</v>
      </c>
      <c r="M648" s="117">
        <f t="shared" si="127"/>
        <v>1104.27</v>
      </c>
      <c r="N648" s="148">
        <f t="shared" si="127"/>
        <v>1350.9899999999998</v>
      </c>
      <c r="O648" s="83"/>
      <c r="P648" s="188"/>
      <c r="Q648" s="188"/>
      <c r="R648" s="188"/>
      <c r="S648" s="189"/>
      <c r="T648" s="110"/>
      <c r="U648" s="188"/>
      <c r="V648" s="188"/>
      <c r="W648" s="188"/>
      <c r="X648" s="188"/>
      <c r="Y648" s="54"/>
    </row>
    <row r="649" spans="1:26" ht="15" customHeight="1">
      <c r="A649" s="185" t="s">
        <v>204</v>
      </c>
      <c r="B649" s="180"/>
      <c r="C649" s="181"/>
      <c r="D649" s="181"/>
      <c r="E649" s="182"/>
      <c r="F649" s="182"/>
      <c r="G649" s="182"/>
      <c r="H649" s="182"/>
      <c r="I649" s="182"/>
      <c r="J649" s="182"/>
      <c r="K649" s="182"/>
      <c r="L649" s="182"/>
      <c r="M649" s="182"/>
      <c r="N649" s="182"/>
      <c r="O649" s="182"/>
      <c r="P649" s="193"/>
      <c r="Q649" s="194" t="s">
        <v>252</v>
      </c>
      <c r="R649" s="194"/>
      <c r="S649" s="194" t="s">
        <v>253</v>
      </c>
      <c r="T649" s="195" t="s">
        <v>254</v>
      </c>
      <c r="U649" s="194"/>
      <c r="V649" s="194" t="s">
        <v>256</v>
      </c>
      <c r="W649" s="194"/>
      <c r="X649" s="194"/>
      <c r="Y649" s="196" t="s">
        <v>204</v>
      </c>
    </row>
    <row r="650" spans="1:26" ht="15" customHeight="1">
      <c r="A650" s="3" t="s">
        <v>9</v>
      </c>
      <c r="B650" s="61"/>
      <c r="C650" s="128"/>
      <c r="D650" s="128"/>
      <c r="E650" s="149"/>
      <c r="F650" s="149"/>
      <c r="G650" s="116"/>
      <c r="H650" s="116"/>
      <c r="I650" s="116"/>
      <c r="J650" s="116"/>
      <c r="K650" s="86"/>
      <c r="L650" s="86"/>
      <c r="M650" s="86"/>
      <c r="N650" s="86"/>
      <c r="O650" s="86"/>
      <c r="P650" s="197"/>
      <c r="Q650" s="198">
        <v>50</v>
      </c>
      <c r="R650" s="199"/>
      <c r="S650" s="199">
        <v>140</v>
      </c>
      <c r="T650" s="200">
        <v>1</v>
      </c>
      <c r="U650" s="198"/>
      <c r="V650" s="198">
        <v>0</v>
      </c>
      <c r="W650" s="198" t="s">
        <v>255</v>
      </c>
      <c r="X650" s="198"/>
      <c r="Y650" s="201" t="s">
        <v>9</v>
      </c>
    </row>
    <row r="651" spans="1:26" ht="30" customHeight="1">
      <c r="A651" s="9"/>
      <c r="B651" s="48" t="s">
        <v>205</v>
      </c>
      <c r="C651" s="66"/>
      <c r="D651" s="66"/>
      <c r="E651" s="72" t="s">
        <v>35</v>
      </c>
      <c r="F651" s="87" t="s">
        <v>220</v>
      </c>
      <c r="G651" s="68">
        <v>3.93</v>
      </c>
      <c r="H651" s="68">
        <v>7.39</v>
      </c>
      <c r="I651" s="68">
        <v>5.31</v>
      </c>
      <c r="J651" s="69">
        <v>7.1</v>
      </c>
      <c r="K651" s="69">
        <v>17.7</v>
      </c>
      <c r="L651" s="69">
        <v>20.14</v>
      </c>
      <c r="M651" s="69">
        <v>136.59</v>
      </c>
      <c r="N651" s="69">
        <v>186.27</v>
      </c>
      <c r="O651" s="69"/>
      <c r="P651" s="178"/>
      <c r="Q651" s="198">
        <v>50</v>
      </c>
      <c r="R651" s="178"/>
      <c r="S651" s="199">
        <v>140</v>
      </c>
      <c r="T651" s="66"/>
      <c r="U651" s="178"/>
      <c r="V651" s="198">
        <v>0</v>
      </c>
      <c r="W651" s="178"/>
      <c r="X651" s="178"/>
      <c r="Y651" s="48" t="s">
        <v>205</v>
      </c>
    </row>
    <row r="652" spans="1:26" ht="15" customHeight="1">
      <c r="A652" s="9"/>
      <c r="B652" s="49" t="s">
        <v>12</v>
      </c>
      <c r="C652" s="66">
        <v>11</v>
      </c>
      <c r="D652" s="66">
        <v>20</v>
      </c>
      <c r="E652" s="72"/>
      <c r="F652" s="72"/>
      <c r="G652" s="70">
        <v>0.66</v>
      </c>
      <c r="H652" s="70">
        <v>3.61</v>
      </c>
      <c r="I652" s="70">
        <v>0.14000000000000001</v>
      </c>
      <c r="J652" s="71">
        <v>0.56000000000000005</v>
      </c>
      <c r="K652" s="71">
        <v>9.31</v>
      </c>
      <c r="L652" s="71">
        <v>10.6</v>
      </c>
      <c r="M652" s="71">
        <v>41.53</v>
      </c>
      <c r="N652" s="71">
        <v>72.48</v>
      </c>
      <c r="O652" s="71"/>
      <c r="P652" s="178">
        <f>SUM(C652*Q652)</f>
        <v>550</v>
      </c>
      <c r="Q652" s="198">
        <v>50</v>
      </c>
      <c r="R652" s="178">
        <f>SUM(D652*S652)</f>
        <v>2800</v>
      </c>
      <c r="S652" s="199">
        <v>140</v>
      </c>
      <c r="T652" s="66">
        <v>20</v>
      </c>
      <c r="U652" s="178">
        <f>SUM(D652*V652)</f>
        <v>0</v>
      </c>
      <c r="V652" s="198">
        <v>0</v>
      </c>
      <c r="W652" s="178">
        <f t="shared" ref="W652:W710" si="128">SUM(P652+R652+T652+U652)</f>
        <v>3370</v>
      </c>
      <c r="X652" s="178"/>
      <c r="Y652" s="49" t="s">
        <v>12</v>
      </c>
    </row>
    <row r="653" spans="1:26" ht="15" customHeight="1">
      <c r="A653" s="9"/>
      <c r="B653" s="49" t="s">
        <v>14</v>
      </c>
      <c r="C653" s="66">
        <v>130</v>
      </c>
      <c r="D653" s="66">
        <v>150</v>
      </c>
      <c r="E653" s="72"/>
      <c r="F653" s="72"/>
      <c r="G653" s="70">
        <v>3.26</v>
      </c>
      <c r="H653" s="70">
        <v>3.77</v>
      </c>
      <c r="I653" s="70">
        <v>2.81</v>
      </c>
      <c r="J653" s="70">
        <v>3.25</v>
      </c>
      <c r="K653" s="71">
        <v>5.37</v>
      </c>
      <c r="L653" s="71">
        <v>6.02</v>
      </c>
      <c r="M653" s="71">
        <v>60.66</v>
      </c>
      <c r="N653" s="71">
        <v>70</v>
      </c>
      <c r="O653" s="71"/>
      <c r="P653" s="178">
        <f>SUM(C653*Q653)</f>
        <v>6500</v>
      </c>
      <c r="Q653" s="198">
        <v>50</v>
      </c>
      <c r="R653" s="178">
        <f>SUM(D653*S653)</f>
        <v>21000</v>
      </c>
      <c r="S653" s="199">
        <v>140</v>
      </c>
      <c r="T653" s="66">
        <v>150</v>
      </c>
      <c r="U653" s="178">
        <f>SUM(D653*V653)</f>
        <v>0</v>
      </c>
      <c r="V653" s="198">
        <v>0</v>
      </c>
      <c r="W653" s="178">
        <f t="shared" si="128"/>
        <v>27650</v>
      </c>
      <c r="X653" s="178"/>
      <c r="Y653" s="49" t="s">
        <v>14</v>
      </c>
    </row>
    <row r="654" spans="1:26" ht="15" customHeight="1">
      <c r="A654" s="24"/>
      <c r="B654" s="49" t="s">
        <v>26</v>
      </c>
      <c r="C654" s="66">
        <v>3</v>
      </c>
      <c r="D654" s="66">
        <v>3.5</v>
      </c>
      <c r="E654" s="72"/>
      <c r="F654" s="72"/>
      <c r="G654" s="70">
        <v>0</v>
      </c>
      <c r="H654" s="70">
        <v>0</v>
      </c>
      <c r="I654" s="70">
        <v>0</v>
      </c>
      <c r="J654" s="71">
        <v>0</v>
      </c>
      <c r="K654" s="71">
        <v>3</v>
      </c>
      <c r="L654" s="71">
        <v>3.5</v>
      </c>
      <c r="M654" s="71">
        <v>12</v>
      </c>
      <c r="N654" s="71">
        <v>14</v>
      </c>
      <c r="O654" s="71"/>
      <c r="P654" s="178">
        <f>SUM(C654*Q654)</f>
        <v>150</v>
      </c>
      <c r="Q654" s="198">
        <v>50</v>
      </c>
      <c r="R654" s="178">
        <f>SUM(D654*S654)</f>
        <v>490</v>
      </c>
      <c r="S654" s="199">
        <v>140</v>
      </c>
      <c r="T654" s="66">
        <v>3.5</v>
      </c>
      <c r="U654" s="178">
        <f>SUM(D654*V654)</f>
        <v>0</v>
      </c>
      <c r="V654" s="198">
        <v>0</v>
      </c>
      <c r="W654" s="178">
        <f t="shared" si="128"/>
        <v>643.5</v>
      </c>
      <c r="X654" s="178"/>
      <c r="Y654" s="49" t="s">
        <v>26</v>
      </c>
    </row>
    <row r="655" spans="1:26" ht="15" customHeight="1">
      <c r="A655" s="9" t="s">
        <v>206</v>
      </c>
      <c r="B655" s="49" t="s">
        <v>15</v>
      </c>
      <c r="C655" s="66">
        <v>3</v>
      </c>
      <c r="D655" s="66">
        <v>4</v>
      </c>
      <c r="E655" s="72"/>
      <c r="F655" s="72"/>
      <c r="G655" s="70">
        <v>0.01</v>
      </c>
      <c r="H655" s="70">
        <v>0.01</v>
      </c>
      <c r="I655" s="70">
        <v>2.36</v>
      </c>
      <c r="J655" s="70">
        <v>3.29</v>
      </c>
      <c r="K655" s="71">
        <v>0.02</v>
      </c>
      <c r="L655" s="71">
        <v>0.02</v>
      </c>
      <c r="M655" s="71">
        <v>22.4</v>
      </c>
      <c r="N655" s="71">
        <v>29.79</v>
      </c>
      <c r="O655" s="71"/>
      <c r="P655" s="178">
        <f>SUM(C655*Q655)</f>
        <v>150</v>
      </c>
      <c r="Q655" s="198">
        <v>50</v>
      </c>
      <c r="R655" s="178">
        <f>SUM(D655*S655)</f>
        <v>560</v>
      </c>
      <c r="S655" s="199">
        <v>140</v>
      </c>
      <c r="T655" s="66">
        <v>4</v>
      </c>
      <c r="U655" s="178">
        <f>SUM(D655*V655)</f>
        <v>0</v>
      </c>
      <c r="V655" s="198">
        <v>0</v>
      </c>
      <c r="W655" s="178">
        <f t="shared" si="128"/>
        <v>714</v>
      </c>
      <c r="X655" s="178"/>
      <c r="Y655" s="49" t="s">
        <v>15</v>
      </c>
    </row>
    <row r="656" spans="1:26" ht="15" customHeight="1">
      <c r="A656" s="9"/>
      <c r="B656" s="49" t="s">
        <v>28</v>
      </c>
      <c r="C656" s="66">
        <v>20</v>
      </c>
      <c r="D656" s="66">
        <v>30</v>
      </c>
      <c r="E656" s="72"/>
      <c r="F656" s="72"/>
      <c r="G656" s="70">
        <v>0</v>
      </c>
      <c r="H656" s="70">
        <v>0</v>
      </c>
      <c r="I656" s="70">
        <v>0</v>
      </c>
      <c r="J656" s="70">
        <v>0</v>
      </c>
      <c r="K656" s="71">
        <v>0</v>
      </c>
      <c r="L656" s="71">
        <v>0</v>
      </c>
      <c r="M656" s="71">
        <v>0</v>
      </c>
      <c r="N656" s="71">
        <v>0</v>
      </c>
      <c r="O656" s="71"/>
      <c r="P656" s="178"/>
      <c r="Q656" s="198">
        <v>50</v>
      </c>
      <c r="R656" s="178"/>
      <c r="S656" s="199">
        <v>140</v>
      </c>
      <c r="T656" s="66"/>
      <c r="U656" s="178"/>
      <c r="V656" s="198">
        <v>0</v>
      </c>
      <c r="W656" s="178"/>
      <c r="X656" s="178"/>
      <c r="Y656" s="49" t="s">
        <v>28</v>
      </c>
    </row>
    <row r="657" spans="1:25" ht="30" customHeight="1">
      <c r="A657" s="13"/>
      <c r="B657" s="48" t="s">
        <v>17</v>
      </c>
      <c r="C657" s="73"/>
      <c r="D657" s="73"/>
      <c r="E657" s="72" t="s">
        <v>18</v>
      </c>
      <c r="F657" s="72" t="s">
        <v>219</v>
      </c>
      <c r="G657" s="68">
        <v>1.54</v>
      </c>
      <c r="H657" s="68">
        <v>1.92</v>
      </c>
      <c r="I657" s="68">
        <v>4.29</v>
      </c>
      <c r="J657" s="69">
        <v>4.33</v>
      </c>
      <c r="K657" s="69">
        <v>9.84</v>
      </c>
      <c r="L657" s="69">
        <v>12.84</v>
      </c>
      <c r="M657" s="69">
        <v>84.4</v>
      </c>
      <c r="N657" s="69">
        <v>100.1</v>
      </c>
      <c r="O657" s="69"/>
      <c r="P657" s="178"/>
      <c r="Q657" s="198">
        <v>50</v>
      </c>
      <c r="R657" s="178"/>
      <c r="S657" s="199">
        <v>140</v>
      </c>
      <c r="T657" s="73"/>
      <c r="U657" s="178"/>
      <c r="V657" s="198">
        <v>0</v>
      </c>
      <c r="W657" s="178"/>
      <c r="X657" s="178"/>
      <c r="Y657" s="48" t="s">
        <v>17</v>
      </c>
    </row>
    <row r="658" spans="1:25" ht="15" customHeight="1">
      <c r="A658" s="31"/>
      <c r="B658" s="49" t="s">
        <v>19</v>
      </c>
      <c r="C658" s="73" t="s">
        <v>20</v>
      </c>
      <c r="D658" s="73" t="s">
        <v>226</v>
      </c>
      <c r="E658" s="72"/>
      <c r="F658" s="72"/>
      <c r="G658" s="70">
        <v>1.52</v>
      </c>
      <c r="H658" s="70">
        <v>1.9</v>
      </c>
      <c r="I658" s="70">
        <v>0.16</v>
      </c>
      <c r="J658" s="71">
        <v>0.2</v>
      </c>
      <c r="K658" s="71">
        <v>9.8000000000000007</v>
      </c>
      <c r="L658" s="71">
        <v>12.8</v>
      </c>
      <c r="M658" s="71">
        <v>47</v>
      </c>
      <c r="N658" s="71">
        <v>62.7</v>
      </c>
      <c r="O658" s="71"/>
      <c r="P658" s="178">
        <f>SUM(C658*Q658)</f>
        <v>1000</v>
      </c>
      <c r="Q658" s="198">
        <v>50</v>
      </c>
      <c r="R658" s="178">
        <f>SUM(D658*S658)</f>
        <v>3500</v>
      </c>
      <c r="S658" s="199">
        <v>140</v>
      </c>
      <c r="T658" s="73" t="s">
        <v>226</v>
      </c>
      <c r="U658" s="178">
        <f>SUM(D658*V658)</f>
        <v>0</v>
      </c>
      <c r="V658" s="198">
        <v>0</v>
      </c>
      <c r="W658" s="178">
        <f t="shared" si="128"/>
        <v>4525</v>
      </c>
      <c r="X658" s="178"/>
      <c r="Y658" s="49" t="s">
        <v>19</v>
      </c>
    </row>
    <row r="659" spans="1:25" ht="15" customHeight="1">
      <c r="A659" s="9"/>
      <c r="B659" s="49" t="s">
        <v>15</v>
      </c>
      <c r="C659" s="66">
        <v>5</v>
      </c>
      <c r="D659" s="66">
        <v>5</v>
      </c>
      <c r="E659" s="72"/>
      <c r="F659" s="72"/>
      <c r="G659" s="70">
        <v>0.02</v>
      </c>
      <c r="H659" s="70">
        <v>0.02</v>
      </c>
      <c r="I659" s="70">
        <v>4.13</v>
      </c>
      <c r="J659" s="70">
        <v>4.13</v>
      </c>
      <c r="K659" s="71">
        <v>0.04</v>
      </c>
      <c r="L659" s="71">
        <v>0.04</v>
      </c>
      <c r="M659" s="71">
        <v>37.4</v>
      </c>
      <c r="N659" s="71">
        <v>37.4</v>
      </c>
      <c r="O659" s="71"/>
      <c r="P659" s="178">
        <f>SUM(C659*Q659)</f>
        <v>250</v>
      </c>
      <c r="Q659" s="198">
        <v>50</v>
      </c>
      <c r="R659" s="178">
        <f>SUM(D659*S659)</f>
        <v>700</v>
      </c>
      <c r="S659" s="199">
        <v>140</v>
      </c>
      <c r="T659" s="66">
        <v>5</v>
      </c>
      <c r="U659" s="178">
        <f>SUM(D659*V659)</f>
        <v>0</v>
      </c>
      <c r="V659" s="198">
        <v>0</v>
      </c>
      <c r="W659" s="178">
        <f t="shared" si="128"/>
        <v>955</v>
      </c>
      <c r="X659" s="178"/>
      <c r="Y659" s="49" t="s">
        <v>15</v>
      </c>
    </row>
    <row r="660" spans="1:25" ht="15" customHeight="1">
      <c r="A660" s="9"/>
      <c r="B660" s="48" t="s">
        <v>73</v>
      </c>
      <c r="C660" s="66"/>
      <c r="D660" s="66"/>
      <c r="E660" s="72" t="s">
        <v>24</v>
      </c>
      <c r="F660" s="72" t="s">
        <v>220</v>
      </c>
      <c r="G660" s="68">
        <v>4.46</v>
      </c>
      <c r="H660" s="68">
        <v>4.8</v>
      </c>
      <c r="I660" s="68">
        <v>4.22</v>
      </c>
      <c r="J660" s="69">
        <v>4.54</v>
      </c>
      <c r="K660" s="69">
        <v>10.78</v>
      </c>
      <c r="L660" s="69">
        <v>12.52</v>
      </c>
      <c r="M660" s="69">
        <v>92.71</v>
      </c>
      <c r="N660" s="69">
        <v>104.15</v>
      </c>
      <c r="O660" s="69"/>
      <c r="P660" s="178"/>
      <c r="Q660" s="198">
        <v>50</v>
      </c>
      <c r="R660" s="178"/>
      <c r="S660" s="199">
        <v>140</v>
      </c>
      <c r="T660" s="66"/>
      <c r="U660" s="178"/>
      <c r="V660" s="198">
        <v>0</v>
      </c>
      <c r="W660" s="178"/>
      <c r="X660" s="178"/>
      <c r="Y660" s="48" t="s">
        <v>73</v>
      </c>
    </row>
    <row r="661" spans="1:25" ht="15" customHeight="1">
      <c r="A661" s="9"/>
      <c r="B661" s="49" t="s">
        <v>74</v>
      </c>
      <c r="C661" s="66">
        <v>1</v>
      </c>
      <c r="D661" s="66">
        <v>1.05</v>
      </c>
      <c r="E661" s="72"/>
      <c r="F661" s="72"/>
      <c r="G661" s="70">
        <v>0.95</v>
      </c>
      <c r="H661" s="70">
        <v>0.14000000000000001</v>
      </c>
      <c r="I661" s="70">
        <v>1.19</v>
      </c>
      <c r="J661" s="71">
        <v>1.24</v>
      </c>
      <c r="K661" s="71">
        <v>0</v>
      </c>
      <c r="L661" s="71">
        <v>0</v>
      </c>
      <c r="M661" s="71">
        <v>7.38</v>
      </c>
      <c r="N661" s="71">
        <v>7.74</v>
      </c>
      <c r="O661" s="71"/>
      <c r="P661" s="178">
        <f>SUM(C661*Q661)</f>
        <v>50</v>
      </c>
      <c r="Q661" s="198">
        <v>50</v>
      </c>
      <c r="R661" s="178">
        <f>SUM(D661*S661)</f>
        <v>147</v>
      </c>
      <c r="S661" s="199">
        <v>140</v>
      </c>
      <c r="T661" s="66">
        <v>1.05</v>
      </c>
      <c r="U661" s="178">
        <f>SUM(D661*V661)</f>
        <v>0</v>
      </c>
      <c r="V661" s="198">
        <v>0</v>
      </c>
      <c r="W661" s="178">
        <f t="shared" si="128"/>
        <v>198.05</v>
      </c>
      <c r="X661" s="178"/>
      <c r="Y661" s="49" t="s">
        <v>74</v>
      </c>
    </row>
    <row r="662" spans="1:25" ht="15" customHeight="1">
      <c r="A662" s="9"/>
      <c r="B662" s="49" t="s">
        <v>14</v>
      </c>
      <c r="C662" s="73" t="s">
        <v>207</v>
      </c>
      <c r="D662" s="66">
        <v>150</v>
      </c>
      <c r="E662" s="72"/>
      <c r="F662" s="72"/>
      <c r="G662" s="70">
        <v>3.51</v>
      </c>
      <c r="H662" s="70">
        <v>3.77</v>
      </c>
      <c r="I662" s="70">
        <v>3.03</v>
      </c>
      <c r="J662" s="70">
        <v>3.25</v>
      </c>
      <c r="K662" s="71">
        <v>5.78</v>
      </c>
      <c r="L662" s="71">
        <v>6.02</v>
      </c>
      <c r="M662" s="71">
        <v>65.33</v>
      </c>
      <c r="N662" s="71">
        <v>70</v>
      </c>
      <c r="O662" s="71"/>
      <c r="P662" s="178">
        <f>SUM(C662*Q662)</f>
        <v>7000</v>
      </c>
      <c r="Q662" s="198">
        <v>50</v>
      </c>
      <c r="R662" s="178">
        <f>SUM(D662*S662)</f>
        <v>21000</v>
      </c>
      <c r="S662" s="199">
        <v>140</v>
      </c>
      <c r="T662" s="66">
        <v>150</v>
      </c>
      <c r="U662" s="178">
        <f>SUM(D662*V662)</f>
        <v>0</v>
      </c>
      <c r="V662" s="198">
        <v>0</v>
      </c>
      <c r="W662" s="178">
        <f t="shared" si="128"/>
        <v>28150</v>
      </c>
      <c r="X662" s="178"/>
      <c r="Y662" s="49" t="s">
        <v>14</v>
      </c>
    </row>
    <row r="663" spans="1:25" ht="15" customHeight="1">
      <c r="A663" s="9"/>
      <c r="B663" s="49" t="s">
        <v>26</v>
      </c>
      <c r="C663" s="66">
        <v>5</v>
      </c>
      <c r="D663" s="66">
        <v>6.5</v>
      </c>
      <c r="E663" s="72"/>
      <c r="F663" s="72"/>
      <c r="G663" s="70">
        <v>0</v>
      </c>
      <c r="H663" s="70">
        <v>0</v>
      </c>
      <c r="I663" s="70">
        <v>0</v>
      </c>
      <c r="J663" s="71">
        <v>0</v>
      </c>
      <c r="K663" s="71">
        <v>5</v>
      </c>
      <c r="L663" s="71">
        <v>6.5</v>
      </c>
      <c r="M663" s="71">
        <v>20</v>
      </c>
      <c r="N663" s="71">
        <v>26</v>
      </c>
      <c r="O663" s="71"/>
      <c r="P663" s="178">
        <f>SUM(C663*Q663)</f>
        <v>250</v>
      </c>
      <c r="Q663" s="198">
        <v>50</v>
      </c>
      <c r="R663" s="178">
        <f>SUM(D663*S663)</f>
        <v>910</v>
      </c>
      <c r="S663" s="199">
        <v>140</v>
      </c>
      <c r="T663" s="66">
        <v>6.5</v>
      </c>
      <c r="U663" s="178">
        <f>SUM(D663*V663)</f>
        <v>0</v>
      </c>
      <c r="V663" s="198">
        <v>0</v>
      </c>
      <c r="W663" s="178">
        <f t="shared" si="128"/>
        <v>1166.5</v>
      </c>
      <c r="X663" s="178"/>
      <c r="Y663" s="49" t="s">
        <v>26</v>
      </c>
    </row>
    <row r="664" spans="1:25" ht="15" customHeight="1">
      <c r="A664" s="9"/>
      <c r="B664" s="49" t="s">
        <v>28</v>
      </c>
      <c r="C664" s="66">
        <v>35</v>
      </c>
      <c r="D664" s="66">
        <v>50</v>
      </c>
      <c r="E664" s="72"/>
      <c r="F664" s="72"/>
      <c r="G664" s="70">
        <v>0</v>
      </c>
      <c r="H664" s="70">
        <v>0</v>
      </c>
      <c r="I664" s="70">
        <v>0</v>
      </c>
      <c r="J664" s="71">
        <v>0</v>
      </c>
      <c r="K664" s="71">
        <v>0</v>
      </c>
      <c r="L664" s="71">
        <v>0</v>
      </c>
      <c r="M664" s="71">
        <v>0</v>
      </c>
      <c r="N664" s="71">
        <v>0</v>
      </c>
      <c r="O664" s="71"/>
      <c r="P664" s="178"/>
      <c r="Q664" s="198">
        <v>50</v>
      </c>
      <c r="R664" s="178"/>
      <c r="S664" s="199">
        <v>140</v>
      </c>
      <c r="T664" s="66"/>
      <c r="U664" s="178"/>
      <c r="V664" s="198">
        <v>0</v>
      </c>
      <c r="W664" s="178"/>
      <c r="X664" s="178"/>
      <c r="Y664" s="49" t="s">
        <v>28</v>
      </c>
    </row>
    <row r="665" spans="1:25" ht="15" customHeight="1">
      <c r="A665" s="32" t="s">
        <v>29</v>
      </c>
      <c r="B665" s="57"/>
      <c r="C665" s="106"/>
      <c r="D665" s="106"/>
      <c r="E665" s="153"/>
      <c r="F665" s="72"/>
      <c r="G665" s="70"/>
      <c r="H665" s="70"/>
      <c r="I665" s="70"/>
      <c r="J665" s="71"/>
      <c r="K665" s="71"/>
      <c r="L665" s="71"/>
      <c r="M665" s="71"/>
      <c r="N665" s="71"/>
      <c r="O665" s="71"/>
      <c r="P665" s="178"/>
      <c r="Q665" s="198">
        <v>50</v>
      </c>
      <c r="R665" s="178"/>
      <c r="S665" s="199">
        <v>140</v>
      </c>
      <c r="T665" s="106"/>
      <c r="U665" s="178"/>
      <c r="V665" s="198">
        <v>0</v>
      </c>
      <c r="W665" s="178"/>
      <c r="X665" s="178"/>
      <c r="Y665" s="57"/>
    </row>
    <row r="666" spans="1:25" ht="15" customHeight="1">
      <c r="A666" s="42"/>
      <c r="B666" s="48" t="s">
        <v>21</v>
      </c>
      <c r="C666" s="66">
        <v>95</v>
      </c>
      <c r="D666" s="66">
        <v>100</v>
      </c>
      <c r="E666" s="72" t="s">
        <v>75</v>
      </c>
      <c r="F666" s="100" t="s">
        <v>242</v>
      </c>
      <c r="G666" s="68">
        <v>0.38</v>
      </c>
      <c r="H666" s="68">
        <v>0.4</v>
      </c>
      <c r="I666" s="68">
        <v>0.38</v>
      </c>
      <c r="J666" s="68">
        <v>0.4</v>
      </c>
      <c r="K666" s="69">
        <v>9.31</v>
      </c>
      <c r="L666" s="68">
        <v>9.8000000000000007</v>
      </c>
      <c r="M666" s="69">
        <v>44.7</v>
      </c>
      <c r="N666" s="68">
        <v>47</v>
      </c>
      <c r="O666" s="68"/>
      <c r="P666" s="178">
        <f>SUM(C666*Q666)</f>
        <v>4750</v>
      </c>
      <c r="Q666" s="198">
        <v>50</v>
      </c>
      <c r="R666" s="178">
        <f>SUM(D666*S666)</f>
        <v>14000</v>
      </c>
      <c r="S666" s="199">
        <v>140</v>
      </c>
      <c r="T666" s="66">
        <v>100</v>
      </c>
      <c r="U666" s="178">
        <f>SUM(D666*V666)</f>
        <v>0</v>
      </c>
      <c r="V666" s="198">
        <v>0</v>
      </c>
      <c r="W666" s="178">
        <f t="shared" si="128"/>
        <v>18850</v>
      </c>
      <c r="X666" s="178"/>
      <c r="Y666" s="48" t="s">
        <v>21</v>
      </c>
    </row>
    <row r="667" spans="1:25" ht="15" customHeight="1">
      <c r="A667" s="16" t="s">
        <v>32</v>
      </c>
      <c r="B667" s="53"/>
      <c r="C667" s="110"/>
      <c r="D667" s="110"/>
      <c r="E667" s="154"/>
      <c r="F667" s="154"/>
      <c r="G667" s="83">
        <f t="shared" ref="G667:N667" si="129">G651+G657+G660+G666</f>
        <v>10.31</v>
      </c>
      <c r="H667" s="83">
        <f t="shared" si="129"/>
        <v>14.51</v>
      </c>
      <c r="I667" s="83">
        <f t="shared" si="129"/>
        <v>14.200000000000001</v>
      </c>
      <c r="J667" s="83">
        <f t="shared" si="129"/>
        <v>16.369999999999997</v>
      </c>
      <c r="K667" s="83">
        <f t="shared" si="129"/>
        <v>47.63</v>
      </c>
      <c r="L667" s="83">
        <f t="shared" si="129"/>
        <v>55.3</v>
      </c>
      <c r="M667" s="83">
        <f t="shared" si="129"/>
        <v>358.4</v>
      </c>
      <c r="N667" s="83">
        <f t="shared" si="129"/>
        <v>437.52</v>
      </c>
      <c r="O667" s="83"/>
      <c r="P667" s="188"/>
      <c r="Q667" s="198">
        <v>50</v>
      </c>
      <c r="R667" s="188"/>
      <c r="S667" s="199">
        <v>140</v>
      </c>
      <c r="T667" s="190"/>
      <c r="U667" s="188"/>
      <c r="V667" s="198">
        <v>0</v>
      </c>
      <c r="W667" s="188"/>
      <c r="X667" s="188"/>
      <c r="Y667" s="53"/>
    </row>
    <row r="668" spans="1:25" ht="15" customHeight="1">
      <c r="A668" s="25" t="s">
        <v>33</v>
      </c>
      <c r="B668" s="53"/>
      <c r="C668" s="80"/>
      <c r="D668" s="80"/>
      <c r="E668" s="154"/>
      <c r="F668" s="149"/>
      <c r="G668" s="116"/>
      <c r="H668" s="116"/>
      <c r="I668" s="116"/>
      <c r="J668" s="86"/>
      <c r="K668" s="86"/>
      <c r="L668" s="86"/>
      <c r="M668" s="86"/>
      <c r="N668" s="86"/>
      <c r="O668" s="86"/>
      <c r="P668" s="188"/>
      <c r="Q668" s="198">
        <v>50</v>
      </c>
      <c r="R668" s="188"/>
      <c r="S668" s="199">
        <v>140</v>
      </c>
      <c r="T668" s="190"/>
      <c r="U668" s="188"/>
      <c r="V668" s="198">
        <v>0</v>
      </c>
      <c r="W668" s="188"/>
      <c r="X668" s="188"/>
      <c r="Y668" s="12" t="s">
        <v>33</v>
      </c>
    </row>
    <row r="669" spans="1:25" ht="32.25" customHeight="1">
      <c r="A669" s="9"/>
      <c r="B669" s="48" t="s">
        <v>208</v>
      </c>
      <c r="C669" s="66"/>
      <c r="D669" s="66"/>
      <c r="E669" s="72" t="s">
        <v>35</v>
      </c>
      <c r="F669" s="72" t="s">
        <v>220</v>
      </c>
      <c r="G669" s="68">
        <v>2</v>
      </c>
      <c r="H669" s="68">
        <v>2.4</v>
      </c>
      <c r="I669" s="68">
        <v>3.14</v>
      </c>
      <c r="J669" s="69">
        <v>3.85</v>
      </c>
      <c r="K669" s="69">
        <v>13.26</v>
      </c>
      <c r="L669" s="69">
        <v>16</v>
      </c>
      <c r="M669" s="69">
        <v>70.56</v>
      </c>
      <c r="N669" s="69">
        <v>98.67</v>
      </c>
      <c r="O669" s="69"/>
      <c r="P669" s="178"/>
      <c r="Q669" s="198">
        <v>50</v>
      </c>
      <c r="R669" s="178"/>
      <c r="S669" s="199">
        <v>140</v>
      </c>
      <c r="T669" s="66"/>
      <c r="U669" s="178"/>
      <c r="V669" s="198">
        <v>0</v>
      </c>
      <c r="W669" s="178"/>
      <c r="X669" s="178"/>
      <c r="Y669" s="48" t="s">
        <v>208</v>
      </c>
    </row>
    <row r="670" spans="1:25" ht="15" customHeight="1">
      <c r="A670" s="9"/>
      <c r="B670" s="49" t="s">
        <v>103</v>
      </c>
      <c r="C670" s="66">
        <v>56</v>
      </c>
      <c r="D670" s="66">
        <v>68</v>
      </c>
      <c r="E670" s="72"/>
      <c r="F670" s="72"/>
      <c r="G670" s="70">
        <v>0.37</v>
      </c>
      <c r="H670" s="70">
        <v>0.6</v>
      </c>
      <c r="I670" s="70">
        <v>0.1</v>
      </c>
      <c r="J670" s="71">
        <v>0.17</v>
      </c>
      <c r="K670" s="71">
        <v>4.96</v>
      </c>
      <c r="L670" s="71">
        <v>6.73</v>
      </c>
      <c r="M670" s="71">
        <v>22.29</v>
      </c>
      <c r="N670" s="71">
        <v>32.950000000000003</v>
      </c>
      <c r="O670" s="71"/>
      <c r="P670" s="178">
        <f>SUM(C670*Q670)</f>
        <v>2800</v>
      </c>
      <c r="Q670" s="198">
        <v>50</v>
      </c>
      <c r="R670" s="178">
        <f>SUM(D670*S670)</f>
        <v>9520</v>
      </c>
      <c r="S670" s="199">
        <v>140</v>
      </c>
      <c r="T670" s="66">
        <v>68</v>
      </c>
      <c r="U670" s="178">
        <f>SUM(D670*V670)</f>
        <v>0</v>
      </c>
      <c r="V670" s="198">
        <v>0</v>
      </c>
      <c r="W670" s="178">
        <f t="shared" si="128"/>
        <v>12388</v>
      </c>
      <c r="X670" s="178"/>
      <c r="Y670" s="49" t="s">
        <v>103</v>
      </c>
    </row>
    <row r="671" spans="1:25" ht="15" customHeight="1">
      <c r="A671" s="36"/>
      <c r="B671" s="49" t="s">
        <v>39</v>
      </c>
      <c r="C671" s="66">
        <v>10</v>
      </c>
      <c r="D671" s="66">
        <v>12</v>
      </c>
      <c r="E671" s="72"/>
      <c r="F671" s="72"/>
      <c r="G671" s="70">
        <v>0.06</v>
      </c>
      <c r="H671" s="70">
        <v>0.09</v>
      </c>
      <c r="I671" s="70">
        <v>0</v>
      </c>
      <c r="J671" s="71">
        <v>0</v>
      </c>
      <c r="K671" s="71">
        <v>0.38</v>
      </c>
      <c r="L671" s="71">
        <v>0.5</v>
      </c>
      <c r="M671" s="71">
        <v>1.79</v>
      </c>
      <c r="N671" s="71">
        <v>2.84</v>
      </c>
      <c r="O671" s="71"/>
      <c r="P671" s="178">
        <f>SUM(C671*Q671)</f>
        <v>500</v>
      </c>
      <c r="Q671" s="198">
        <v>50</v>
      </c>
      <c r="R671" s="178">
        <f>SUM(D671*S671)</f>
        <v>1680</v>
      </c>
      <c r="S671" s="199">
        <v>140</v>
      </c>
      <c r="T671" s="66">
        <v>12</v>
      </c>
      <c r="U671" s="178">
        <f>SUM(D671*V671)</f>
        <v>0</v>
      </c>
      <c r="V671" s="198">
        <v>0</v>
      </c>
      <c r="W671" s="178">
        <f t="shared" si="128"/>
        <v>2192</v>
      </c>
      <c r="X671" s="178"/>
      <c r="Y671" s="49" t="s">
        <v>39</v>
      </c>
    </row>
    <row r="672" spans="1:25" ht="15" customHeight="1">
      <c r="A672" s="9"/>
      <c r="B672" s="49" t="s">
        <v>41</v>
      </c>
      <c r="C672" s="73" t="s">
        <v>40</v>
      </c>
      <c r="D672" s="73" t="s">
        <v>104</v>
      </c>
      <c r="E672" s="155"/>
      <c r="F672" s="72"/>
      <c r="G672" s="70">
        <v>0.1</v>
      </c>
      <c r="H672" s="70">
        <v>0.12</v>
      </c>
      <c r="I672" s="70">
        <v>0</v>
      </c>
      <c r="J672" s="71">
        <v>0</v>
      </c>
      <c r="K672" s="71">
        <v>0.59</v>
      </c>
      <c r="L672" s="71">
        <v>0.7</v>
      </c>
      <c r="M672" s="71">
        <v>2.67</v>
      </c>
      <c r="N672" s="71">
        <v>3.02</v>
      </c>
      <c r="O672" s="71"/>
      <c r="P672" s="178">
        <f>SUM(C672*Q672)</f>
        <v>500</v>
      </c>
      <c r="Q672" s="198">
        <v>50</v>
      </c>
      <c r="R672" s="178">
        <f>SUM(D672*S672)</f>
        <v>1680</v>
      </c>
      <c r="S672" s="199">
        <v>140</v>
      </c>
      <c r="T672" s="73" t="s">
        <v>104</v>
      </c>
      <c r="U672" s="178">
        <f>SUM(D672*V672)</f>
        <v>0</v>
      </c>
      <c r="V672" s="198">
        <v>0</v>
      </c>
      <c r="W672" s="178">
        <f t="shared" si="128"/>
        <v>2192</v>
      </c>
      <c r="X672" s="178"/>
      <c r="Y672" s="49" t="s">
        <v>41</v>
      </c>
    </row>
    <row r="673" spans="1:25" ht="15" customHeight="1">
      <c r="A673" s="9"/>
      <c r="B673" s="49" t="s">
        <v>15</v>
      </c>
      <c r="C673" s="73" t="s">
        <v>119</v>
      </c>
      <c r="D673" s="73" t="s">
        <v>119</v>
      </c>
      <c r="E673" s="155"/>
      <c r="F673" s="72"/>
      <c r="G673" s="70">
        <v>0</v>
      </c>
      <c r="H673" s="70">
        <v>0</v>
      </c>
      <c r="I673" s="70">
        <v>0.82</v>
      </c>
      <c r="J673" s="70">
        <v>0.72</v>
      </c>
      <c r="K673" s="71">
        <v>0</v>
      </c>
      <c r="L673" s="71">
        <v>0</v>
      </c>
      <c r="M673" s="71">
        <v>7.48</v>
      </c>
      <c r="N673" s="71">
        <v>7</v>
      </c>
      <c r="O673" s="71"/>
      <c r="P673" s="178">
        <f>SUM(C673*Q673)</f>
        <v>50</v>
      </c>
      <c r="Q673" s="198">
        <v>50</v>
      </c>
      <c r="R673" s="178">
        <f>SUM(D673*S673)</f>
        <v>140</v>
      </c>
      <c r="S673" s="199">
        <v>140</v>
      </c>
      <c r="T673" s="73" t="s">
        <v>119</v>
      </c>
      <c r="U673" s="178">
        <f>SUM(D673*V673)</f>
        <v>0</v>
      </c>
      <c r="V673" s="198">
        <v>0</v>
      </c>
      <c r="W673" s="178">
        <f t="shared" si="128"/>
        <v>191</v>
      </c>
      <c r="X673" s="178"/>
      <c r="Y673" s="49" t="s">
        <v>15</v>
      </c>
    </row>
    <row r="674" spans="1:25" ht="15" customHeight="1">
      <c r="A674" s="9"/>
      <c r="B674" s="49" t="s">
        <v>43</v>
      </c>
      <c r="C674" s="73" t="s">
        <v>119</v>
      </c>
      <c r="D674" s="73" t="s">
        <v>246</v>
      </c>
      <c r="E674" s="155"/>
      <c r="F674" s="72"/>
      <c r="G674" s="70">
        <v>0</v>
      </c>
      <c r="H674" s="70">
        <v>0</v>
      </c>
      <c r="I674" s="70">
        <v>1</v>
      </c>
      <c r="J674" s="71">
        <v>1.5</v>
      </c>
      <c r="K674" s="71">
        <v>0</v>
      </c>
      <c r="L674" s="71">
        <v>0</v>
      </c>
      <c r="M674" s="71">
        <v>9</v>
      </c>
      <c r="N674" s="71">
        <v>16.5</v>
      </c>
      <c r="O674" s="71"/>
      <c r="P674" s="178">
        <f>SUM(C674*Q674)</f>
        <v>50</v>
      </c>
      <c r="Q674" s="198">
        <v>50</v>
      </c>
      <c r="R674" s="178">
        <f>SUM(D674*S674)</f>
        <v>210</v>
      </c>
      <c r="S674" s="199">
        <v>140</v>
      </c>
      <c r="T674" s="73" t="s">
        <v>246</v>
      </c>
      <c r="U674" s="178">
        <f>SUM(D674*V674)</f>
        <v>0</v>
      </c>
      <c r="V674" s="198">
        <v>0</v>
      </c>
      <c r="W674" s="178">
        <f t="shared" si="128"/>
        <v>261.5</v>
      </c>
      <c r="X674" s="178"/>
      <c r="Y674" s="49" t="s">
        <v>43</v>
      </c>
    </row>
    <row r="675" spans="1:25" ht="15" customHeight="1">
      <c r="A675" s="9"/>
      <c r="B675" s="49" t="s">
        <v>77</v>
      </c>
      <c r="C675" s="73" t="s">
        <v>138</v>
      </c>
      <c r="D675" s="73" t="s">
        <v>232</v>
      </c>
      <c r="E675" s="155"/>
      <c r="F675" s="72"/>
      <c r="G675" s="70">
        <v>0</v>
      </c>
      <c r="H675" s="70">
        <v>0</v>
      </c>
      <c r="I675" s="70">
        <v>0</v>
      </c>
      <c r="J675" s="71">
        <v>0</v>
      </c>
      <c r="K675" s="71">
        <v>0</v>
      </c>
      <c r="L675" s="71">
        <v>0</v>
      </c>
      <c r="M675" s="71">
        <v>0</v>
      </c>
      <c r="N675" s="71">
        <v>0</v>
      </c>
      <c r="O675" s="71"/>
      <c r="P675" s="178"/>
      <c r="Q675" s="198">
        <v>50</v>
      </c>
      <c r="R675" s="178"/>
      <c r="S675" s="199">
        <v>140</v>
      </c>
      <c r="T675" s="73"/>
      <c r="U675" s="178"/>
      <c r="V675" s="198">
        <v>0</v>
      </c>
      <c r="W675" s="178"/>
      <c r="X675" s="178"/>
      <c r="Y675" s="49" t="s">
        <v>77</v>
      </c>
    </row>
    <row r="676" spans="1:25" ht="15" customHeight="1">
      <c r="A676" s="9"/>
      <c r="B676" s="48" t="s">
        <v>209</v>
      </c>
      <c r="C676" s="66"/>
      <c r="D676" s="66"/>
      <c r="E676" s="72"/>
      <c r="F676" s="72"/>
      <c r="G676" s="70"/>
      <c r="H676" s="70"/>
      <c r="I676" s="70"/>
      <c r="J676" s="71"/>
      <c r="K676" s="71"/>
      <c r="L676" s="71"/>
      <c r="M676" s="71"/>
      <c r="N676" s="71"/>
      <c r="O676" s="71"/>
      <c r="P676" s="178"/>
      <c r="Q676" s="198">
        <v>50</v>
      </c>
      <c r="R676" s="178"/>
      <c r="S676" s="199">
        <v>140</v>
      </c>
      <c r="T676" s="66"/>
      <c r="U676" s="178"/>
      <c r="V676" s="198">
        <v>0</v>
      </c>
      <c r="W676" s="178"/>
      <c r="X676" s="178"/>
      <c r="Y676" s="48" t="s">
        <v>209</v>
      </c>
    </row>
    <row r="677" spans="1:25" ht="15" customHeight="1">
      <c r="A677" s="9"/>
      <c r="B677" s="49" t="s">
        <v>49</v>
      </c>
      <c r="C677" s="66">
        <v>10</v>
      </c>
      <c r="D677" s="66">
        <v>11</v>
      </c>
      <c r="E677" s="72"/>
      <c r="F677" s="72"/>
      <c r="G677" s="70">
        <v>1.1000000000000001</v>
      </c>
      <c r="H677" s="70">
        <v>1.21</v>
      </c>
      <c r="I677" s="70">
        <v>0.15</v>
      </c>
      <c r="J677" s="70">
        <v>0.16</v>
      </c>
      <c r="K677" s="71">
        <v>7.32</v>
      </c>
      <c r="L677" s="71">
        <v>8.0500000000000007</v>
      </c>
      <c r="M677" s="71">
        <v>15.16</v>
      </c>
      <c r="N677" s="71">
        <v>16.670000000000002</v>
      </c>
      <c r="O677" s="71"/>
      <c r="P677" s="178">
        <f>SUM(C677*Q677)</f>
        <v>500</v>
      </c>
      <c r="Q677" s="198">
        <v>50</v>
      </c>
      <c r="R677" s="178">
        <f>SUM(D677*S677)</f>
        <v>1540</v>
      </c>
      <c r="S677" s="199">
        <v>140</v>
      </c>
      <c r="T677" s="66">
        <v>11</v>
      </c>
      <c r="U677" s="178">
        <f>SUM(D677*V677)</f>
        <v>0</v>
      </c>
      <c r="V677" s="198">
        <v>0</v>
      </c>
      <c r="W677" s="178">
        <f t="shared" si="128"/>
        <v>2051</v>
      </c>
      <c r="X677" s="178"/>
      <c r="Y677" s="49" t="s">
        <v>49</v>
      </c>
    </row>
    <row r="678" spans="1:25" ht="15" customHeight="1">
      <c r="A678" s="9"/>
      <c r="B678" s="49" t="s">
        <v>15</v>
      </c>
      <c r="C678" s="66">
        <v>1</v>
      </c>
      <c r="D678" s="66">
        <v>2</v>
      </c>
      <c r="E678" s="72"/>
      <c r="F678" s="72"/>
      <c r="G678" s="70">
        <v>0</v>
      </c>
      <c r="H678" s="70">
        <v>0.01</v>
      </c>
      <c r="I678" s="70">
        <v>0.82</v>
      </c>
      <c r="J678" s="70">
        <v>1.05</v>
      </c>
      <c r="K678" s="71">
        <v>0</v>
      </c>
      <c r="L678" s="71">
        <v>0.01</v>
      </c>
      <c r="M678" s="71">
        <v>7.48</v>
      </c>
      <c r="N678" s="71">
        <v>15</v>
      </c>
      <c r="O678" s="71"/>
      <c r="P678" s="178">
        <f>SUM(C678*Q678)</f>
        <v>50</v>
      </c>
      <c r="Q678" s="198">
        <v>50</v>
      </c>
      <c r="R678" s="178">
        <f>SUM(D678*S678)</f>
        <v>280</v>
      </c>
      <c r="S678" s="199">
        <v>140</v>
      </c>
      <c r="T678" s="66">
        <v>2</v>
      </c>
      <c r="U678" s="178">
        <f>SUM(D678*V678)</f>
        <v>0</v>
      </c>
      <c r="V678" s="198">
        <v>0</v>
      </c>
      <c r="W678" s="178">
        <f t="shared" si="128"/>
        <v>332</v>
      </c>
      <c r="X678" s="178"/>
      <c r="Y678" s="49" t="s">
        <v>15</v>
      </c>
    </row>
    <row r="679" spans="1:25" ht="15" customHeight="1">
      <c r="A679" s="9"/>
      <c r="B679" s="49" t="s">
        <v>13</v>
      </c>
      <c r="C679" s="66">
        <v>3</v>
      </c>
      <c r="D679" s="66">
        <v>3</v>
      </c>
      <c r="E679" s="72"/>
      <c r="F679" s="72"/>
      <c r="G679" s="70">
        <v>0.37</v>
      </c>
      <c r="H679" s="70">
        <v>0.37</v>
      </c>
      <c r="I679" s="70">
        <v>0.25</v>
      </c>
      <c r="J679" s="70">
        <v>0.25</v>
      </c>
      <c r="K679" s="71">
        <v>0.01</v>
      </c>
      <c r="L679" s="71">
        <v>0.01</v>
      </c>
      <c r="M679" s="71">
        <v>4.6900000000000004</v>
      </c>
      <c r="N679" s="71">
        <v>4.6900000000000004</v>
      </c>
      <c r="O679" s="71"/>
      <c r="P679" s="178">
        <f>SUM(C679*Q679)</f>
        <v>150</v>
      </c>
      <c r="Q679" s="198">
        <v>50</v>
      </c>
      <c r="R679" s="178">
        <f>SUM(D679*S679)</f>
        <v>420</v>
      </c>
      <c r="S679" s="199">
        <v>140</v>
      </c>
      <c r="T679" s="66">
        <v>3</v>
      </c>
      <c r="U679" s="178">
        <f>SUM(D679*V679)</f>
        <v>0</v>
      </c>
      <c r="V679" s="198">
        <v>0</v>
      </c>
      <c r="W679" s="178">
        <f t="shared" si="128"/>
        <v>573</v>
      </c>
      <c r="X679" s="178"/>
      <c r="Y679" s="49" t="s">
        <v>13</v>
      </c>
    </row>
    <row r="680" spans="1:25" ht="15" customHeight="1">
      <c r="A680" s="9"/>
      <c r="B680" s="49" t="s">
        <v>28</v>
      </c>
      <c r="C680" s="66">
        <v>15</v>
      </c>
      <c r="D680" s="66">
        <v>25</v>
      </c>
      <c r="E680" s="72"/>
      <c r="F680" s="72"/>
      <c r="G680" s="70">
        <v>0</v>
      </c>
      <c r="H680" s="70">
        <v>0</v>
      </c>
      <c r="I680" s="70">
        <v>0</v>
      </c>
      <c r="J680" s="70">
        <v>0</v>
      </c>
      <c r="K680" s="71">
        <v>0</v>
      </c>
      <c r="L680" s="71">
        <v>0</v>
      </c>
      <c r="M680" s="71">
        <v>0</v>
      </c>
      <c r="N680" s="71"/>
      <c r="O680" s="71"/>
      <c r="P680" s="178"/>
      <c r="Q680" s="198">
        <v>50</v>
      </c>
      <c r="R680" s="178"/>
      <c r="S680" s="199">
        <v>140</v>
      </c>
      <c r="T680" s="66"/>
      <c r="U680" s="178"/>
      <c r="V680" s="198">
        <v>0</v>
      </c>
      <c r="W680" s="178"/>
      <c r="X680" s="178"/>
      <c r="Y680" s="49" t="s">
        <v>28</v>
      </c>
    </row>
    <row r="681" spans="1:25" ht="15" customHeight="1">
      <c r="A681" s="9"/>
      <c r="B681" s="48" t="s">
        <v>210</v>
      </c>
      <c r="C681" s="66"/>
      <c r="D681" s="66"/>
      <c r="E681" s="87" t="s">
        <v>277</v>
      </c>
      <c r="F681" s="87" t="s">
        <v>240</v>
      </c>
      <c r="G681" s="68">
        <v>6.25</v>
      </c>
      <c r="H681" s="68">
        <v>11.63</v>
      </c>
      <c r="I681" s="68">
        <v>6.89</v>
      </c>
      <c r="J681" s="69">
        <v>10.29</v>
      </c>
      <c r="K681" s="69">
        <v>22.93</v>
      </c>
      <c r="L681" s="69">
        <v>30.33</v>
      </c>
      <c r="M681" s="69">
        <v>172.43</v>
      </c>
      <c r="N681" s="69">
        <v>252.89</v>
      </c>
      <c r="O681" s="69"/>
      <c r="P681" s="178"/>
      <c r="Q681" s="198">
        <v>50</v>
      </c>
      <c r="R681" s="178"/>
      <c r="S681" s="199">
        <v>140</v>
      </c>
      <c r="T681" s="66"/>
      <c r="U681" s="178"/>
      <c r="V681" s="198">
        <v>0</v>
      </c>
      <c r="W681" s="178"/>
      <c r="X681" s="178"/>
      <c r="Y681" s="48" t="s">
        <v>210</v>
      </c>
    </row>
    <row r="682" spans="1:25" ht="15" customHeight="1">
      <c r="A682" s="9"/>
      <c r="B682" s="49" t="s">
        <v>116</v>
      </c>
      <c r="C682" s="66">
        <v>106</v>
      </c>
      <c r="D682" s="66">
        <v>123</v>
      </c>
      <c r="E682" s="72"/>
      <c r="F682" s="72"/>
      <c r="G682" s="70">
        <v>4.29</v>
      </c>
      <c r="H682" s="70">
        <v>9.1999999999999993</v>
      </c>
      <c r="I682" s="70">
        <v>2.98</v>
      </c>
      <c r="J682" s="70">
        <v>6.32</v>
      </c>
      <c r="K682" s="71">
        <v>0</v>
      </c>
      <c r="L682" s="71">
        <v>0</v>
      </c>
      <c r="M682" s="71">
        <v>77.05</v>
      </c>
      <c r="N682" s="71">
        <v>101.48</v>
      </c>
      <c r="O682" s="71"/>
      <c r="P682" s="178">
        <f>SUM(C682*Q682)</f>
        <v>5300</v>
      </c>
      <c r="Q682" s="198">
        <v>50</v>
      </c>
      <c r="R682" s="178">
        <f>SUM(D682*S682)</f>
        <v>17220</v>
      </c>
      <c r="S682" s="199">
        <v>140</v>
      </c>
      <c r="T682" s="66">
        <v>80</v>
      </c>
      <c r="U682" s="178">
        <f>SUM(D682*V682)</f>
        <v>0</v>
      </c>
      <c r="V682" s="198">
        <v>0</v>
      </c>
      <c r="W682" s="178">
        <f t="shared" si="128"/>
        <v>22600</v>
      </c>
      <c r="X682" s="178"/>
      <c r="Y682" s="49" t="s">
        <v>116</v>
      </c>
    </row>
    <row r="683" spans="1:25" ht="15" customHeight="1">
      <c r="A683" s="9"/>
      <c r="B683" s="49" t="s">
        <v>72</v>
      </c>
      <c r="C683" s="66">
        <v>26</v>
      </c>
      <c r="D683" s="66">
        <v>35</v>
      </c>
      <c r="E683" s="72"/>
      <c r="F683" s="72"/>
      <c r="G683" s="70">
        <v>1.64</v>
      </c>
      <c r="H683" s="70">
        <v>2.0499999999999998</v>
      </c>
      <c r="I683" s="70">
        <v>0.24</v>
      </c>
      <c r="J683" s="70">
        <v>0.3</v>
      </c>
      <c r="K683" s="71">
        <v>20.09</v>
      </c>
      <c r="L683" s="71">
        <v>27.05</v>
      </c>
      <c r="M683" s="71">
        <v>49.34</v>
      </c>
      <c r="N683" s="71">
        <v>103.34</v>
      </c>
      <c r="O683" s="71"/>
      <c r="P683" s="178">
        <f>SUM(C683*Q683)</f>
        <v>1300</v>
      </c>
      <c r="Q683" s="198">
        <v>50</v>
      </c>
      <c r="R683" s="178">
        <f>SUM(D683*S683)</f>
        <v>4900</v>
      </c>
      <c r="S683" s="199">
        <v>140</v>
      </c>
      <c r="T683" s="66">
        <v>35</v>
      </c>
      <c r="U683" s="178">
        <f>SUM(D683*V683)</f>
        <v>0</v>
      </c>
      <c r="V683" s="198">
        <v>0</v>
      </c>
      <c r="W683" s="178">
        <f t="shared" si="128"/>
        <v>6235</v>
      </c>
      <c r="X683" s="178"/>
      <c r="Y683" s="49" t="s">
        <v>72</v>
      </c>
    </row>
    <row r="684" spans="1:25" ht="15" customHeight="1">
      <c r="A684" s="9"/>
      <c r="B684" s="49" t="s">
        <v>39</v>
      </c>
      <c r="C684" s="66">
        <v>22</v>
      </c>
      <c r="D684" s="66">
        <v>23</v>
      </c>
      <c r="E684" s="72"/>
      <c r="F684" s="72"/>
      <c r="G684" s="70">
        <v>0.15</v>
      </c>
      <c r="H684" s="70">
        <v>0.17</v>
      </c>
      <c r="I684" s="70">
        <v>0.01</v>
      </c>
      <c r="J684" s="70">
        <v>0.01</v>
      </c>
      <c r="K684" s="71">
        <v>1.36</v>
      </c>
      <c r="L684" s="71">
        <v>1.55</v>
      </c>
      <c r="M684" s="71">
        <v>6.25</v>
      </c>
      <c r="N684" s="71">
        <v>7.11</v>
      </c>
      <c r="O684" s="71"/>
      <c r="P684" s="178">
        <f>SUM(C684*Q684)</f>
        <v>1100</v>
      </c>
      <c r="Q684" s="198">
        <v>50</v>
      </c>
      <c r="R684" s="178">
        <f>SUM(D684*S684)</f>
        <v>3220</v>
      </c>
      <c r="S684" s="199">
        <v>140</v>
      </c>
      <c r="T684" s="66">
        <v>23</v>
      </c>
      <c r="U684" s="178">
        <f>SUM(D684*V684)</f>
        <v>0</v>
      </c>
      <c r="V684" s="198">
        <v>0</v>
      </c>
      <c r="W684" s="178">
        <f t="shared" si="128"/>
        <v>4343</v>
      </c>
      <c r="X684" s="178"/>
      <c r="Y684" s="49" t="s">
        <v>39</v>
      </c>
    </row>
    <row r="685" spans="1:25" ht="15" customHeight="1">
      <c r="A685" s="9"/>
      <c r="B685" s="49" t="s">
        <v>41</v>
      </c>
      <c r="C685" s="66">
        <v>16</v>
      </c>
      <c r="D685" s="66">
        <v>17</v>
      </c>
      <c r="E685" s="72"/>
      <c r="F685" s="72"/>
      <c r="G685" s="70">
        <v>0.16</v>
      </c>
      <c r="H685" s="70">
        <v>0.2</v>
      </c>
      <c r="I685" s="70">
        <v>0.01</v>
      </c>
      <c r="J685" s="70">
        <v>0.01</v>
      </c>
      <c r="K685" s="71">
        <v>1.47</v>
      </c>
      <c r="L685" s="71">
        <v>1.72</v>
      </c>
      <c r="M685" s="71">
        <v>6.79</v>
      </c>
      <c r="N685" s="71">
        <v>7.96</v>
      </c>
      <c r="O685" s="71"/>
      <c r="P685" s="178">
        <f>SUM(C685*Q685)</f>
        <v>800</v>
      </c>
      <c r="Q685" s="198">
        <v>50</v>
      </c>
      <c r="R685" s="178">
        <f>SUM(D685*S685)</f>
        <v>2380</v>
      </c>
      <c r="S685" s="199">
        <v>140</v>
      </c>
      <c r="T685" s="66">
        <v>17</v>
      </c>
      <c r="U685" s="178">
        <f>SUM(D685*V685)</f>
        <v>0</v>
      </c>
      <c r="V685" s="198">
        <v>0</v>
      </c>
      <c r="W685" s="178">
        <f t="shared" si="128"/>
        <v>3197</v>
      </c>
      <c r="X685" s="178"/>
      <c r="Y685" s="49" t="s">
        <v>41</v>
      </c>
    </row>
    <row r="686" spans="1:25" ht="15" customHeight="1">
      <c r="A686" s="9"/>
      <c r="B686" s="49" t="s">
        <v>28</v>
      </c>
      <c r="C686" s="66">
        <v>55</v>
      </c>
      <c r="D686" s="66">
        <v>70</v>
      </c>
      <c r="E686" s="72"/>
      <c r="F686" s="72"/>
      <c r="G686" s="70">
        <v>0</v>
      </c>
      <c r="H686" s="70">
        <v>0</v>
      </c>
      <c r="I686" s="70">
        <v>0</v>
      </c>
      <c r="J686" s="70">
        <v>0</v>
      </c>
      <c r="K686" s="71">
        <v>0</v>
      </c>
      <c r="L686" s="71">
        <v>0</v>
      </c>
      <c r="M686" s="71">
        <v>0</v>
      </c>
      <c r="N686" s="71">
        <v>0</v>
      </c>
      <c r="O686" s="71"/>
      <c r="P686" s="178"/>
      <c r="Q686" s="198">
        <v>50</v>
      </c>
      <c r="R686" s="178"/>
      <c r="S686" s="199">
        <v>140</v>
      </c>
      <c r="T686" s="66"/>
      <c r="U686" s="178"/>
      <c r="V686" s="198">
        <v>0</v>
      </c>
      <c r="W686" s="178"/>
      <c r="X686" s="178"/>
      <c r="Y686" s="49" t="s">
        <v>28</v>
      </c>
    </row>
    <row r="687" spans="1:25" ht="15" customHeight="1">
      <c r="A687" s="9"/>
      <c r="B687" s="49" t="s">
        <v>15</v>
      </c>
      <c r="C687" s="66">
        <v>2</v>
      </c>
      <c r="D687" s="66">
        <v>2</v>
      </c>
      <c r="E687" s="72"/>
      <c r="F687" s="72"/>
      <c r="G687" s="70">
        <v>0.01</v>
      </c>
      <c r="H687" s="70">
        <v>0.01</v>
      </c>
      <c r="I687" s="70">
        <v>1.65</v>
      </c>
      <c r="J687" s="70">
        <v>1.65</v>
      </c>
      <c r="K687" s="71">
        <v>0.01</v>
      </c>
      <c r="L687" s="71">
        <v>0.01</v>
      </c>
      <c r="M687" s="71">
        <v>15</v>
      </c>
      <c r="N687" s="71">
        <v>15</v>
      </c>
      <c r="O687" s="71"/>
      <c r="P687" s="178">
        <f>SUM(C687*Q687)</f>
        <v>100</v>
      </c>
      <c r="Q687" s="198">
        <v>50</v>
      </c>
      <c r="R687" s="178">
        <f>SUM(D687*S687)</f>
        <v>280</v>
      </c>
      <c r="S687" s="199">
        <v>140</v>
      </c>
      <c r="T687" s="66">
        <v>2</v>
      </c>
      <c r="U687" s="178">
        <f>SUM(D687*V687)</f>
        <v>0</v>
      </c>
      <c r="V687" s="198">
        <v>0</v>
      </c>
      <c r="W687" s="178">
        <f t="shared" si="128"/>
        <v>382</v>
      </c>
      <c r="X687" s="178"/>
      <c r="Y687" s="49" t="s">
        <v>15</v>
      </c>
    </row>
    <row r="688" spans="1:25" ht="15" customHeight="1">
      <c r="A688" s="9"/>
      <c r="B688" s="49" t="s">
        <v>43</v>
      </c>
      <c r="C688" s="73" t="s">
        <v>118</v>
      </c>
      <c r="D688" s="66">
        <v>2</v>
      </c>
      <c r="E688" s="72"/>
      <c r="F688" s="72"/>
      <c r="G688" s="70">
        <v>0</v>
      </c>
      <c r="H688" s="70">
        <v>0</v>
      </c>
      <c r="I688" s="70">
        <v>2</v>
      </c>
      <c r="J688" s="70">
        <v>2</v>
      </c>
      <c r="K688" s="71">
        <v>0</v>
      </c>
      <c r="L688" s="71">
        <v>0</v>
      </c>
      <c r="M688" s="71">
        <v>18</v>
      </c>
      <c r="N688" s="71">
        <v>18</v>
      </c>
      <c r="O688" s="71"/>
      <c r="P688" s="178">
        <f>SUM(C688*Q688)</f>
        <v>100</v>
      </c>
      <c r="Q688" s="198">
        <v>50</v>
      </c>
      <c r="R688" s="178">
        <f>SUM(D688*S688)</f>
        <v>280</v>
      </c>
      <c r="S688" s="199">
        <v>140</v>
      </c>
      <c r="T688" s="66">
        <v>2</v>
      </c>
      <c r="U688" s="178">
        <f>SUM(D688*V688)</f>
        <v>0</v>
      </c>
      <c r="V688" s="198">
        <v>0</v>
      </c>
      <c r="W688" s="178">
        <f t="shared" si="128"/>
        <v>382</v>
      </c>
      <c r="X688" s="178"/>
      <c r="Y688" s="49" t="s">
        <v>43</v>
      </c>
    </row>
    <row r="689" spans="1:26" ht="15" customHeight="1">
      <c r="A689" s="9"/>
      <c r="B689" s="48" t="s">
        <v>160</v>
      </c>
      <c r="C689" s="73"/>
      <c r="D689" s="66"/>
      <c r="E689" s="132" t="s">
        <v>82</v>
      </c>
      <c r="F689" s="72" t="s">
        <v>247</v>
      </c>
      <c r="G689" s="68">
        <v>0.68</v>
      </c>
      <c r="H689" s="68">
        <v>1.08</v>
      </c>
      <c r="I689" s="68">
        <v>2.12</v>
      </c>
      <c r="J689" s="69">
        <v>2.5499999999999998</v>
      </c>
      <c r="K689" s="69">
        <v>2.02</v>
      </c>
      <c r="L689" s="69">
        <v>3.33</v>
      </c>
      <c r="M689" s="69">
        <v>31.02</v>
      </c>
      <c r="N689" s="69">
        <v>41.44</v>
      </c>
      <c r="O689" s="69"/>
      <c r="P689" s="178"/>
      <c r="Q689" s="198">
        <v>50</v>
      </c>
      <c r="R689" s="178"/>
      <c r="S689" s="199">
        <v>140</v>
      </c>
      <c r="T689" s="66"/>
      <c r="U689" s="178"/>
      <c r="V689" s="198">
        <v>0</v>
      </c>
      <c r="W689" s="178"/>
      <c r="X689" s="178"/>
      <c r="Y689" s="48" t="s">
        <v>160</v>
      </c>
    </row>
    <row r="690" spans="1:26" ht="15" customHeight="1">
      <c r="A690" s="9"/>
      <c r="B690" s="49" t="s">
        <v>55</v>
      </c>
      <c r="C690" s="73" t="s">
        <v>211</v>
      </c>
      <c r="D690" s="66">
        <v>65</v>
      </c>
      <c r="E690" s="72"/>
      <c r="F690" s="72"/>
      <c r="G690" s="70">
        <v>0.62</v>
      </c>
      <c r="H690" s="70">
        <v>0.99</v>
      </c>
      <c r="I690" s="70">
        <v>0.12</v>
      </c>
      <c r="J690" s="70">
        <v>0.12</v>
      </c>
      <c r="K690" s="71">
        <v>1.53</v>
      </c>
      <c r="L690" s="71">
        <v>2.84</v>
      </c>
      <c r="M690" s="71">
        <v>11.01</v>
      </c>
      <c r="N690" s="71">
        <v>16.559999999999999</v>
      </c>
      <c r="O690" s="71"/>
      <c r="P690" s="178">
        <f>SUM(C690*Q690)</f>
        <v>2650</v>
      </c>
      <c r="Q690" s="198">
        <v>50</v>
      </c>
      <c r="R690" s="178">
        <f>SUM(D690*S690)</f>
        <v>9100</v>
      </c>
      <c r="S690" s="199">
        <v>140</v>
      </c>
      <c r="T690" s="66">
        <v>65</v>
      </c>
      <c r="U690" s="178">
        <f>SUM(D690*V690)</f>
        <v>0</v>
      </c>
      <c r="V690" s="198">
        <v>0</v>
      </c>
      <c r="W690" s="178">
        <f t="shared" si="128"/>
        <v>11815</v>
      </c>
      <c r="X690" s="178"/>
      <c r="Y690" s="49" t="s">
        <v>55</v>
      </c>
    </row>
    <row r="691" spans="1:26" ht="15" customHeight="1">
      <c r="A691" s="9"/>
      <c r="B691" s="49" t="s">
        <v>161</v>
      </c>
      <c r="C691" s="73" t="s">
        <v>48</v>
      </c>
      <c r="D691" s="66">
        <v>8</v>
      </c>
      <c r="E691" s="72"/>
      <c r="F691" s="72"/>
      <c r="G691" s="70">
        <v>0.02</v>
      </c>
      <c r="H691" s="70">
        <v>0.03</v>
      </c>
      <c r="I691" s="70">
        <v>0</v>
      </c>
      <c r="J691" s="70">
        <v>0</v>
      </c>
      <c r="K691" s="71">
        <v>0.2</v>
      </c>
      <c r="L691" s="71">
        <v>0.2</v>
      </c>
      <c r="M691" s="71">
        <v>0.7</v>
      </c>
      <c r="N691" s="71">
        <v>0.87</v>
      </c>
      <c r="O691" s="71"/>
      <c r="P691" s="178">
        <f>SUM(C691*Q691)</f>
        <v>300</v>
      </c>
      <c r="Q691" s="198">
        <v>50</v>
      </c>
      <c r="R691" s="178">
        <f>SUM(D691*S691)</f>
        <v>1120</v>
      </c>
      <c r="S691" s="199">
        <v>140</v>
      </c>
      <c r="T691" s="66">
        <v>8</v>
      </c>
      <c r="U691" s="178">
        <f>SUM(D691*V691)</f>
        <v>0</v>
      </c>
      <c r="V691" s="198">
        <v>0</v>
      </c>
      <c r="W691" s="178">
        <f t="shared" si="128"/>
        <v>1428</v>
      </c>
      <c r="X691" s="178"/>
      <c r="Y691" s="49" t="s">
        <v>161</v>
      </c>
    </row>
    <row r="692" spans="1:26" ht="15" customHeight="1">
      <c r="A692" s="9"/>
      <c r="B692" s="49" t="s">
        <v>41</v>
      </c>
      <c r="C692" s="73" t="s">
        <v>164</v>
      </c>
      <c r="D692" s="66">
        <v>7</v>
      </c>
      <c r="E692" s="72"/>
      <c r="F692" s="72"/>
      <c r="G692" s="70">
        <v>0.01</v>
      </c>
      <c r="H692" s="70">
        <v>0.03</v>
      </c>
      <c r="I692" s="70">
        <v>0</v>
      </c>
      <c r="J692" s="70">
        <v>0</v>
      </c>
      <c r="K692" s="71">
        <v>0.18</v>
      </c>
      <c r="L692" s="71">
        <v>0.18</v>
      </c>
      <c r="M692" s="71">
        <v>0.83</v>
      </c>
      <c r="N692" s="71">
        <v>1.03</v>
      </c>
      <c r="O692" s="71"/>
      <c r="P692" s="178">
        <f>SUM(C692*Q692)</f>
        <v>250</v>
      </c>
      <c r="Q692" s="198">
        <v>50</v>
      </c>
      <c r="R692" s="178">
        <f>SUM(D692*S692)</f>
        <v>980</v>
      </c>
      <c r="S692" s="199">
        <v>140</v>
      </c>
      <c r="T692" s="66">
        <v>7</v>
      </c>
      <c r="U692" s="178">
        <f>SUM(D692*V692)</f>
        <v>0</v>
      </c>
      <c r="V692" s="198">
        <v>0</v>
      </c>
      <c r="W692" s="178">
        <f t="shared" si="128"/>
        <v>1237</v>
      </c>
      <c r="X692" s="178"/>
      <c r="Y692" s="49" t="s">
        <v>41</v>
      </c>
    </row>
    <row r="693" spans="1:26" ht="15" customHeight="1">
      <c r="A693" s="9"/>
      <c r="B693" s="49" t="s">
        <v>42</v>
      </c>
      <c r="C693" s="73" t="s">
        <v>119</v>
      </c>
      <c r="D693" s="66">
        <v>1</v>
      </c>
      <c r="E693" s="72"/>
      <c r="F693" s="72"/>
      <c r="G693" s="70">
        <v>0.03</v>
      </c>
      <c r="H693" s="70">
        <v>0.03</v>
      </c>
      <c r="I693" s="70">
        <v>0</v>
      </c>
      <c r="J693" s="70">
        <v>0</v>
      </c>
      <c r="K693" s="71">
        <v>0.11</v>
      </c>
      <c r="L693" s="71">
        <v>0.11</v>
      </c>
      <c r="M693" s="71">
        <v>0.48</v>
      </c>
      <c r="N693" s="71">
        <v>0.48</v>
      </c>
      <c r="O693" s="71"/>
      <c r="P693" s="178">
        <f>SUM(C693*Q693)</f>
        <v>50</v>
      </c>
      <c r="Q693" s="198">
        <v>50</v>
      </c>
      <c r="R693" s="178">
        <f>SUM(D693*S693)</f>
        <v>140</v>
      </c>
      <c r="S693" s="199">
        <v>140</v>
      </c>
      <c r="T693" s="66">
        <v>1</v>
      </c>
      <c r="U693" s="178">
        <f>SUM(D693*V693)</f>
        <v>0</v>
      </c>
      <c r="V693" s="198">
        <v>0</v>
      </c>
      <c r="W693" s="178">
        <f t="shared" si="128"/>
        <v>191</v>
      </c>
      <c r="X693" s="178"/>
      <c r="Y693" s="49" t="s">
        <v>42</v>
      </c>
    </row>
    <row r="694" spans="1:26" ht="15" customHeight="1">
      <c r="A694" s="9"/>
      <c r="B694" s="49" t="s">
        <v>43</v>
      </c>
      <c r="C694" s="73" t="s">
        <v>118</v>
      </c>
      <c r="D694" s="66">
        <v>2.5</v>
      </c>
      <c r="E694" s="72"/>
      <c r="F694" s="72"/>
      <c r="G694" s="70">
        <v>0</v>
      </c>
      <c r="H694" s="70">
        <v>0</v>
      </c>
      <c r="I694" s="70">
        <v>2</v>
      </c>
      <c r="J694" s="70">
        <v>2.5</v>
      </c>
      <c r="K694" s="71">
        <v>0</v>
      </c>
      <c r="L694" s="71">
        <v>0</v>
      </c>
      <c r="M694" s="71">
        <v>18</v>
      </c>
      <c r="N694" s="71">
        <v>22.5</v>
      </c>
      <c r="O694" s="71"/>
      <c r="P694" s="178">
        <f>SUM(C694*Q694)</f>
        <v>100</v>
      </c>
      <c r="Q694" s="198">
        <v>50</v>
      </c>
      <c r="R694" s="178">
        <f>SUM(D694*S694)</f>
        <v>350</v>
      </c>
      <c r="S694" s="199">
        <v>140</v>
      </c>
      <c r="T694" s="66">
        <v>2.5</v>
      </c>
      <c r="U694" s="178">
        <f>SUM(D694*V694)</f>
        <v>0</v>
      </c>
      <c r="V694" s="198">
        <v>0</v>
      </c>
      <c r="W694" s="178">
        <f t="shared" si="128"/>
        <v>452.5</v>
      </c>
      <c r="X694" s="178"/>
      <c r="Y694" s="49" t="s">
        <v>43</v>
      </c>
    </row>
    <row r="695" spans="1:26" ht="15" customHeight="1">
      <c r="A695" s="9"/>
      <c r="B695" s="48" t="s">
        <v>212</v>
      </c>
      <c r="C695" s="66"/>
      <c r="D695" s="66"/>
      <c r="E695" s="72" t="s">
        <v>35</v>
      </c>
      <c r="F695" s="67" t="s">
        <v>24</v>
      </c>
      <c r="G695" s="68">
        <v>0.62</v>
      </c>
      <c r="H695" s="68">
        <v>0.84</v>
      </c>
      <c r="I695" s="68">
        <v>0.03</v>
      </c>
      <c r="J695" s="69">
        <v>0.04</v>
      </c>
      <c r="K695" s="69">
        <v>19.989999999999998</v>
      </c>
      <c r="L695" s="69">
        <v>22.97</v>
      </c>
      <c r="M695" s="69">
        <v>83.28</v>
      </c>
      <c r="N695" s="69">
        <v>96.3</v>
      </c>
      <c r="O695" s="69"/>
      <c r="P695" s="178"/>
      <c r="Q695" s="198">
        <v>50</v>
      </c>
      <c r="R695" s="178"/>
      <c r="S695" s="199">
        <v>140</v>
      </c>
      <c r="T695" s="66"/>
      <c r="U695" s="178"/>
      <c r="V695" s="198">
        <v>0</v>
      </c>
      <c r="W695" s="178"/>
      <c r="X695" s="178"/>
      <c r="Y695" s="48" t="s">
        <v>212</v>
      </c>
    </row>
    <row r="696" spans="1:26" ht="15" customHeight="1">
      <c r="A696" s="9"/>
      <c r="B696" s="49" t="s">
        <v>175</v>
      </c>
      <c r="C696" s="66">
        <v>12</v>
      </c>
      <c r="D696" s="66">
        <v>13</v>
      </c>
      <c r="E696" s="72"/>
      <c r="F696" s="67"/>
      <c r="G696" s="70">
        <v>0.62</v>
      </c>
      <c r="H696" s="70">
        <v>0.83</v>
      </c>
      <c r="I696" s="70">
        <v>0.03</v>
      </c>
      <c r="J696" s="71">
        <v>0.04</v>
      </c>
      <c r="K696" s="71">
        <v>6.12</v>
      </c>
      <c r="L696" s="71">
        <v>8.1</v>
      </c>
      <c r="M696" s="71">
        <v>27.8</v>
      </c>
      <c r="N696" s="71">
        <v>37</v>
      </c>
      <c r="O696" s="71"/>
      <c r="P696" s="178">
        <f>SUM(C696*Q696)</f>
        <v>600</v>
      </c>
      <c r="Q696" s="198">
        <v>50</v>
      </c>
      <c r="R696" s="178">
        <f>SUM(D696*S696)</f>
        <v>1820</v>
      </c>
      <c r="S696" s="199">
        <v>140</v>
      </c>
      <c r="T696" s="66">
        <v>13</v>
      </c>
      <c r="U696" s="178">
        <f>SUM(D696*V696)</f>
        <v>0</v>
      </c>
      <c r="V696" s="198">
        <v>0</v>
      </c>
      <c r="W696" s="178">
        <f t="shared" si="128"/>
        <v>2433</v>
      </c>
      <c r="X696" s="178"/>
      <c r="Y696" s="49" t="s">
        <v>175</v>
      </c>
    </row>
    <row r="697" spans="1:26" ht="15" customHeight="1">
      <c r="A697" s="9"/>
      <c r="B697" s="49" t="s">
        <v>26</v>
      </c>
      <c r="C697" s="66">
        <v>6</v>
      </c>
      <c r="D697" s="66">
        <v>7</v>
      </c>
      <c r="E697" s="72"/>
      <c r="F697" s="67"/>
      <c r="G697" s="70">
        <v>0</v>
      </c>
      <c r="H697" s="70">
        <v>0</v>
      </c>
      <c r="I697" s="70">
        <v>0</v>
      </c>
      <c r="J697" s="71">
        <v>0</v>
      </c>
      <c r="K697" s="71">
        <v>6</v>
      </c>
      <c r="L697" s="71">
        <v>7</v>
      </c>
      <c r="M697" s="71">
        <v>24</v>
      </c>
      <c r="N697" s="71">
        <v>28</v>
      </c>
      <c r="O697" s="71"/>
      <c r="P697" s="178">
        <f>SUM(C697*Q697)</f>
        <v>300</v>
      </c>
      <c r="Q697" s="198">
        <v>50</v>
      </c>
      <c r="R697" s="178">
        <f>SUM(D697*S697)</f>
        <v>980</v>
      </c>
      <c r="S697" s="199">
        <v>140</v>
      </c>
      <c r="T697" s="66">
        <v>7</v>
      </c>
      <c r="U697" s="178">
        <f>SUM(D697*V697)</f>
        <v>0</v>
      </c>
      <c r="V697" s="198">
        <v>0</v>
      </c>
      <c r="W697" s="178">
        <f t="shared" si="128"/>
        <v>1287</v>
      </c>
      <c r="X697" s="178"/>
      <c r="Y697" s="49" t="s">
        <v>26</v>
      </c>
    </row>
    <row r="698" spans="1:26" ht="15" customHeight="1">
      <c r="A698" s="9"/>
      <c r="B698" s="49" t="s">
        <v>142</v>
      </c>
      <c r="C698" s="66">
        <v>7.5</v>
      </c>
      <c r="D698" s="66">
        <v>10</v>
      </c>
      <c r="E698" s="72"/>
      <c r="F698" s="67"/>
      <c r="G698" s="70">
        <v>0</v>
      </c>
      <c r="H698" s="70">
        <v>0.01</v>
      </c>
      <c r="I698" s="70">
        <v>0</v>
      </c>
      <c r="J698" s="71">
        <v>0</v>
      </c>
      <c r="K698" s="71">
        <v>7.87</v>
      </c>
      <c r="L698" s="71">
        <v>8</v>
      </c>
      <c r="M698" s="71">
        <v>31.48</v>
      </c>
      <c r="N698" s="71">
        <v>31.3</v>
      </c>
      <c r="O698" s="71"/>
      <c r="P698" s="178">
        <f>SUM(C698*Q698)</f>
        <v>375</v>
      </c>
      <c r="Q698" s="198">
        <v>50</v>
      </c>
      <c r="R698" s="178">
        <f>SUM(D698*S698)</f>
        <v>1400</v>
      </c>
      <c r="S698" s="199">
        <v>140</v>
      </c>
      <c r="T698" s="66">
        <v>10</v>
      </c>
      <c r="U698" s="178">
        <f>SUM(D698*V698)</f>
        <v>0</v>
      </c>
      <c r="V698" s="198">
        <v>0</v>
      </c>
      <c r="W698" s="178">
        <f t="shared" si="128"/>
        <v>1785</v>
      </c>
      <c r="X698" s="178"/>
      <c r="Y698" s="49" t="s">
        <v>142</v>
      </c>
    </row>
    <row r="699" spans="1:26" ht="15" customHeight="1">
      <c r="A699" s="9"/>
      <c r="B699" s="49" t="s">
        <v>28</v>
      </c>
      <c r="C699" s="66">
        <v>160</v>
      </c>
      <c r="D699" s="66">
        <v>190</v>
      </c>
      <c r="E699" s="72"/>
      <c r="F699" s="67"/>
      <c r="G699" s="70">
        <v>0</v>
      </c>
      <c r="H699" s="70">
        <v>0</v>
      </c>
      <c r="I699" s="70">
        <v>0</v>
      </c>
      <c r="J699" s="71">
        <v>0</v>
      </c>
      <c r="K699" s="71">
        <v>0</v>
      </c>
      <c r="L699" s="71">
        <v>0</v>
      </c>
      <c r="M699" s="71">
        <v>0</v>
      </c>
      <c r="N699" s="71">
        <v>0</v>
      </c>
      <c r="O699" s="71"/>
      <c r="P699" s="178"/>
      <c r="Q699" s="198">
        <v>50</v>
      </c>
      <c r="R699" s="178"/>
      <c r="S699" s="199">
        <v>140</v>
      </c>
      <c r="T699" s="66"/>
      <c r="U699" s="178"/>
      <c r="V699" s="198">
        <v>0</v>
      </c>
      <c r="W699" s="178"/>
      <c r="X699" s="178"/>
      <c r="Y699" s="49" t="s">
        <v>28</v>
      </c>
    </row>
    <row r="700" spans="1:26" ht="15" customHeight="1">
      <c r="A700" s="10"/>
      <c r="B700" s="48" t="s">
        <v>58</v>
      </c>
      <c r="C700" s="66">
        <v>20</v>
      </c>
      <c r="D700" s="66">
        <v>27</v>
      </c>
      <c r="E700" s="72" t="s">
        <v>59</v>
      </c>
      <c r="F700" s="67" t="s">
        <v>222</v>
      </c>
      <c r="G700" s="68">
        <v>1.52</v>
      </c>
      <c r="H700" s="68">
        <v>2.0499999999999998</v>
      </c>
      <c r="I700" s="68">
        <v>0.16</v>
      </c>
      <c r="J700" s="69">
        <v>0.22</v>
      </c>
      <c r="K700" s="69">
        <v>9.8000000000000007</v>
      </c>
      <c r="L700" s="69">
        <v>13.8</v>
      </c>
      <c r="M700" s="69">
        <v>47</v>
      </c>
      <c r="N700" s="69">
        <v>67.599999999999994</v>
      </c>
      <c r="O700" s="69"/>
      <c r="P700" s="178">
        <f>SUM(C700*Q700)</f>
        <v>1000</v>
      </c>
      <c r="Q700" s="198">
        <v>50</v>
      </c>
      <c r="R700" s="178">
        <f>SUM(D700*S700)</f>
        <v>3780</v>
      </c>
      <c r="S700" s="199">
        <v>140</v>
      </c>
      <c r="T700" s="66">
        <v>27</v>
      </c>
      <c r="U700" s="178">
        <f>SUM(D700*V700)</f>
        <v>0</v>
      </c>
      <c r="V700" s="198">
        <v>0</v>
      </c>
      <c r="W700" s="178">
        <f t="shared" si="128"/>
        <v>4807</v>
      </c>
      <c r="X700" s="178"/>
      <c r="Y700" s="48" t="s">
        <v>58</v>
      </c>
      <c r="Z700" s="1">
        <f>SUM(W658+W700)</f>
        <v>9332</v>
      </c>
    </row>
    <row r="701" spans="1:26" ht="15" customHeight="1">
      <c r="A701" s="10"/>
      <c r="B701" s="52" t="s">
        <v>60</v>
      </c>
      <c r="C701" s="76">
        <v>28</v>
      </c>
      <c r="D701" s="76">
        <v>35</v>
      </c>
      <c r="E701" s="100" t="s">
        <v>61</v>
      </c>
      <c r="F701" s="99" t="s">
        <v>223</v>
      </c>
      <c r="G701" s="101">
        <v>1.57</v>
      </c>
      <c r="H701" s="101">
        <v>1.96</v>
      </c>
      <c r="I701" s="101">
        <v>0.31</v>
      </c>
      <c r="J701" s="102">
        <v>0.39</v>
      </c>
      <c r="K701" s="102">
        <v>13.8</v>
      </c>
      <c r="L701" s="102">
        <v>17.3</v>
      </c>
      <c r="M701" s="102">
        <v>65</v>
      </c>
      <c r="N701" s="102">
        <v>81</v>
      </c>
      <c r="O701" s="102"/>
      <c r="P701" s="178">
        <f>SUM(C701*Q701)</f>
        <v>1400</v>
      </c>
      <c r="Q701" s="198">
        <v>50</v>
      </c>
      <c r="R701" s="178">
        <f>SUM(D701*S701)</f>
        <v>4900</v>
      </c>
      <c r="S701" s="199">
        <v>140</v>
      </c>
      <c r="T701" s="76">
        <v>35</v>
      </c>
      <c r="U701" s="178">
        <f>SUM(D701*V701)</f>
        <v>0</v>
      </c>
      <c r="V701" s="198">
        <v>0</v>
      </c>
      <c r="W701" s="178">
        <f t="shared" si="128"/>
        <v>6335</v>
      </c>
      <c r="X701" s="178"/>
      <c r="Y701" s="52" t="s">
        <v>60</v>
      </c>
      <c r="Z701" s="1">
        <f>SUM(W701+W710)</f>
        <v>11565</v>
      </c>
    </row>
    <row r="702" spans="1:26" ht="15" customHeight="1">
      <c r="A702" s="16" t="s">
        <v>62</v>
      </c>
      <c r="B702" s="53"/>
      <c r="C702" s="110"/>
      <c r="D702" s="110"/>
      <c r="E702" s="154"/>
      <c r="F702" s="154"/>
      <c r="G702" s="83">
        <f t="shared" ref="G702:N702" si="130">G669+G681+G689+G695+G700+G701</f>
        <v>12.639999999999999</v>
      </c>
      <c r="H702" s="83">
        <f t="shared" si="130"/>
        <v>19.96</v>
      </c>
      <c r="I702" s="83">
        <f t="shared" si="130"/>
        <v>12.649999999999999</v>
      </c>
      <c r="J702" s="83">
        <f t="shared" si="130"/>
        <v>17.339999999999996</v>
      </c>
      <c r="K702" s="83">
        <f t="shared" si="130"/>
        <v>81.8</v>
      </c>
      <c r="L702" s="83">
        <f t="shared" si="130"/>
        <v>103.72999999999999</v>
      </c>
      <c r="M702" s="83">
        <f t="shared" si="130"/>
        <v>469.28999999999996</v>
      </c>
      <c r="N702" s="83">
        <f t="shared" si="130"/>
        <v>637.9</v>
      </c>
      <c r="O702" s="83"/>
      <c r="P702" s="188"/>
      <c r="Q702" s="198">
        <v>50</v>
      </c>
      <c r="R702" s="188"/>
      <c r="S702" s="199">
        <v>140</v>
      </c>
      <c r="T702" s="80"/>
      <c r="U702" s="188"/>
      <c r="V702" s="188"/>
      <c r="W702" s="188"/>
      <c r="X702" s="188"/>
      <c r="Y702" s="53"/>
    </row>
    <row r="703" spans="1:26" ht="15" customHeight="1">
      <c r="A703" s="25" t="s">
        <v>63</v>
      </c>
      <c r="B703" s="53"/>
      <c r="C703" s="80"/>
      <c r="D703" s="80"/>
      <c r="E703" s="154"/>
      <c r="F703" s="149"/>
      <c r="G703" s="116"/>
      <c r="H703" s="116"/>
      <c r="I703" s="116"/>
      <c r="J703" s="86"/>
      <c r="K703" s="86"/>
      <c r="L703" s="86"/>
      <c r="M703" s="86"/>
      <c r="N703" s="86"/>
      <c r="O703" s="104"/>
      <c r="P703" s="188"/>
      <c r="Q703" s="198">
        <v>50</v>
      </c>
      <c r="R703" s="188"/>
      <c r="S703" s="199">
        <v>140</v>
      </c>
      <c r="T703" s="80"/>
      <c r="U703" s="188"/>
      <c r="V703" s="188"/>
      <c r="W703" s="188"/>
      <c r="X703" s="188"/>
      <c r="Y703" s="12" t="s">
        <v>63</v>
      </c>
    </row>
    <row r="704" spans="1:26" ht="15" customHeight="1">
      <c r="A704" s="43"/>
      <c r="B704" s="64" t="s">
        <v>213</v>
      </c>
      <c r="C704" s="172">
        <v>45</v>
      </c>
      <c r="D704" s="172">
        <v>45</v>
      </c>
      <c r="E704" s="173" t="s">
        <v>214</v>
      </c>
      <c r="F704" s="173" t="s">
        <v>214</v>
      </c>
      <c r="G704" s="174">
        <v>5.08</v>
      </c>
      <c r="H704" s="174">
        <v>5.08</v>
      </c>
      <c r="I704" s="174">
        <v>4.5999999999999996</v>
      </c>
      <c r="J704" s="174">
        <v>4.5999999999999996</v>
      </c>
      <c r="K704" s="175">
        <v>0.28000000000000003</v>
      </c>
      <c r="L704" s="175">
        <v>0.28000000000000003</v>
      </c>
      <c r="M704" s="175">
        <v>63.8</v>
      </c>
      <c r="N704" s="175">
        <v>63.8</v>
      </c>
      <c r="O704" s="175"/>
      <c r="P704" s="178">
        <f>SUM(C704*Q704)</f>
        <v>2250</v>
      </c>
      <c r="Q704" s="198">
        <v>50</v>
      </c>
      <c r="R704" s="178">
        <f>SUM(D704*S704)</f>
        <v>6300</v>
      </c>
      <c r="S704" s="199">
        <v>140</v>
      </c>
      <c r="T704" s="172">
        <v>45</v>
      </c>
      <c r="U704" s="178">
        <f>SUM(D704*V704)</f>
        <v>0</v>
      </c>
      <c r="V704" s="178"/>
      <c r="W704" s="178">
        <f t="shared" si="128"/>
        <v>8595</v>
      </c>
      <c r="X704" s="178"/>
      <c r="Y704" s="64" t="s">
        <v>213</v>
      </c>
    </row>
    <row r="705" spans="1:25" ht="30" customHeight="1">
      <c r="A705" s="9"/>
      <c r="B705" s="48" t="s">
        <v>215</v>
      </c>
      <c r="C705" s="66"/>
      <c r="D705" s="66"/>
      <c r="E705" s="72" t="s">
        <v>82</v>
      </c>
      <c r="F705" s="72" t="s">
        <v>47</v>
      </c>
      <c r="G705" s="68">
        <v>0.65</v>
      </c>
      <c r="H705" s="68">
        <v>0.96</v>
      </c>
      <c r="I705" s="68">
        <v>3.03</v>
      </c>
      <c r="J705" s="69">
        <v>3.78</v>
      </c>
      <c r="K705" s="69">
        <v>3.06</v>
      </c>
      <c r="L705" s="69">
        <v>4.5199999999999996</v>
      </c>
      <c r="M705" s="69">
        <v>42.34</v>
      </c>
      <c r="N705" s="69">
        <v>56.52</v>
      </c>
      <c r="O705" s="69"/>
      <c r="P705" s="178"/>
      <c r="Q705" s="198">
        <v>50</v>
      </c>
      <c r="R705" s="178"/>
      <c r="S705" s="199">
        <v>140</v>
      </c>
      <c r="T705" s="66"/>
      <c r="U705" s="178"/>
      <c r="V705" s="178"/>
      <c r="W705" s="178"/>
      <c r="X705" s="178"/>
      <c r="Y705" s="48" t="s">
        <v>215</v>
      </c>
    </row>
    <row r="706" spans="1:25" ht="15" customHeight="1">
      <c r="A706" s="9"/>
      <c r="B706" s="49" t="s">
        <v>38</v>
      </c>
      <c r="C706" s="66">
        <v>35</v>
      </c>
      <c r="D706" s="66">
        <v>52</v>
      </c>
      <c r="E706" s="72"/>
      <c r="F706" s="72"/>
      <c r="G706" s="70">
        <v>0.37</v>
      </c>
      <c r="H706" s="70">
        <v>0.54</v>
      </c>
      <c r="I706" s="70">
        <v>0.52</v>
      </c>
      <c r="J706" s="70">
        <v>0.77</v>
      </c>
      <c r="K706" s="71">
        <v>2.16</v>
      </c>
      <c r="L706" s="71">
        <v>3.2</v>
      </c>
      <c r="M706" s="71">
        <v>13.94</v>
      </c>
      <c r="N706" s="71">
        <v>20.7</v>
      </c>
      <c r="O706" s="71"/>
      <c r="P706" s="178">
        <f>SUM(C706*Q706)</f>
        <v>1750</v>
      </c>
      <c r="Q706" s="198">
        <v>50</v>
      </c>
      <c r="R706" s="178">
        <f>SUM(D706*S706)</f>
        <v>7280</v>
      </c>
      <c r="S706" s="199">
        <v>140</v>
      </c>
      <c r="T706" s="66">
        <v>52</v>
      </c>
      <c r="U706" s="178">
        <f>SUM(D706*V706)</f>
        <v>0</v>
      </c>
      <c r="V706" s="178"/>
      <c r="W706" s="178">
        <f t="shared" si="128"/>
        <v>9082</v>
      </c>
      <c r="X706" s="178"/>
      <c r="Y706" s="49" t="s">
        <v>38</v>
      </c>
    </row>
    <row r="707" spans="1:25" ht="15" customHeight="1">
      <c r="A707" s="9"/>
      <c r="B707" s="49" t="s">
        <v>171</v>
      </c>
      <c r="C707" s="66">
        <v>11</v>
      </c>
      <c r="D707" s="66">
        <v>17</v>
      </c>
      <c r="E707" s="72"/>
      <c r="F707" s="72"/>
      <c r="G707" s="70">
        <v>0.23</v>
      </c>
      <c r="H707" s="70">
        <v>0.35</v>
      </c>
      <c r="I707" s="70">
        <v>0.01</v>
      </c>
      <c r="J707" s="70">
        <v>0.01</v>
      </c>
      <c r="K707" s="71">
        <v>0.46</v>
      </c>
      <c r="L707" s="71">
        <v>0.71</v>
      </c>
      <c r="M707" s="71">
        <v>3.9</v>
      </c>
      <c r="N707" s="71">
        <v>6.02</v>
      </c>
      <c r="O707" s="71"/>
      <c r="P707" s="178">
        <f>SUM(C707*Q707)</f>
        <v>550</v>
      </c>
      <c r="Q707" s="198">
        <v>50</v>
      </c>
      <c r="R707" s="178">
        <f>SUM(D707*S707)</f>
        <v>2380</v>
      </c>
      <c r="S707" s="199">
        <v>140</v>
      </c>
      <c r="T707" s="66">
        <v>17</v>
      </c>
      <c r="U707" s="178">
        <f>SUM(D707*V707)</f>
        <v>0</v>
      </c>
      <c r="V707" s="178"/>
      <c r="W707" s="178">
        <f t="shared" si="128"/>
        <v>2947</v>
      </c>
      <c r="X707" s="178"/>
      <c r="Y707" s="49" t="s">
        <v>171</v>
      </c>
    </row>
    <row r="708" spans="1:25" ht="15" customHeight="1">
      <c r="A708" s="9"/>
      <c r="B708" s="49" t="s">
        <v>41</v>
      </c>
      <c r="C708" s="66">
        <v>5</v>
      </c>
      <c r="D708" s="66">
        <v>7</v>
      </c>
      <c r="E708" s="72"/>
      <c r="F708" s="72"/>
      <c r="G708" s="70">
        <v>0.05</v>
      </c>
      <c r="H708" s="70">
        <v>7.0000000000000007E-2</v>
      </c>
      <c r="I708" s="70">
        <v>0</v>
      </c>
      <c r="J708" s="70">
        <v>0</v>
      </c>
      <c r="K708" s="71">
        <v>0.44</v>
      </c>
      <c r="L708" s="71">
        <v>0.61</v>
      </c>
      <c r="M708" s="71">
        <v>2</v>
      </c>
      <c r="N708" s="71">
        <v>2.8</v>
      </c>
      <c r="O708" s="71"/>
      <c r="P708" s="178">
        <f>SUM(C708*Q708)</f>
        <v>250</v>
      </c>
      <c r="Q708" s="198">
        <v>50</v>
      </c>
      <c r="R708" s="178">
        <f>SUM(D708*S708)</f>
        <v>980</v>
      </c>
      <c r="S708" s="199">
        <v>140</v>
      </c>
      <c r="T708" s="66">
        <v>7</v>
      </c>
      <c r="U708" s="178">
        <f>SUM(D708*V708)</f>
        <v>0</v>
      </c>
      <c r="V708" s="178"/>
      <c r="W708" s="178">
        <f t="shared" si="128"/>
        <v>1237</v>
      </c>
      <c r="X708" s="178"/>
      <c r="Y708" s="49" t="s">
        <v>41</v>
      </c>
    </row>
    <row r="709" spans="1:25" ht="15" customHeight="1">
      <c r="A709" s="9"/>
      <c r="B709" s="49" t="s">
        <v>216</v>
      </c>
      <c r="C709" s="66">
        <v>2.5</v>
      </c>
      <c r="D709" s="66">
        <v>3</v>
      </c>
      <c r="E709" s="72"/>
      <c r="F709" s="72"/>
      <c r="G709" s="70">
        <v>0</v>
      </c>
      <c r="H709" s="70">
        <v>0</v>
      </c>
      <c r="I709" s="70">
        <v>2.5</v>
      </c>
      <c r="J709" s="71">
        <v>3</v>
      </c>
      <c r="K709" s="71">
        <v>0</v>
      </c>
      <c r="L709" s="71">
        <v>0</v>
      </c>
      <c r="M709" s="71">
        <v>22.5</v>
      </c>
      <c r="N709" s="71">
        <v>27</v>
      </c>
      <c r="O709" s="71"/>
      <c r="P709" s="178">
        <f>SUM(C709*Q709)</f>
        <v>125</v>
      </c>
      <c r="Q709" s="198">
        <v>50</v>
      </c>
      <c r="R709" s="178">
        <f>SUM(D709*S709)</f>
        <v>420</v>
      </c>
      <c r="S709" s="199">
        <v>140</v>
      </c>
      <c r="T709" s="66">
        <v>3</v>
      </c>
      <c r="U709" s="178">
        <f>SUM(D709*V709)</f>
        <v>0</v>
      </c>
      <c r="V709" s="178"/>
      <c r="W709" s="178">
        <f t="shared" si="128"/>
        <v>548</v>
      </c>
      <c r="X709" s="178"/>
      <c r="Y709" s="49" t="s">
        <v>216</v>
      </c>
    </row>
    <row r="710" spans="1:25" ht="15" customHeight="1">
      <c r="A710" s="9"/>
      <c r="B710" s="48" t="s">
        <v>60</v>
      </c>
      <c r="C710" s="66">
        <v>20</v>
      </c>
      <c r="D710" s="66">
        <v>30</v>
      </c>
      <c r="E710" s="72" t="s">
        <v>59</v>
      </c>
      <c r="F710" s="72" t="s">
        <v>54</v>
      </c>
      <c r="G710" s="68">
        <v>1.1200000000000001</v>
      </c>
      <c r="H710" s="68">
        <v>1.6800000000000002</v>
      </c>
      <c r="I710" s="68">
        <v>0.22</v>
      </c>
      <c r="J710" s="69">
        <v>0.33</v>
      </c>
      <c r="K710" s="69">
        <v>9.9</v>
      </c>
      <c r="L710" s="69">
        <v>14.8</v>
      </c>
      <c r="M710" s="69">
        <v>46</v>
      </c>
      <c r="N710" s="69">
        <v>70</v>
      </c>
      <c r="O710" s="69"/>
      <c r="P710" s="178">
        <f>SUM(C710*Q710)</f>
        <v>1000</v>
      </c>
      <c r="Q710" s="198">
        <v>50</v>
      </c>
      <c r="R710" s="178">
        <f>SUM(D710*S710)</f>
        <v>4200</v>
      </c>
      <c r="S710" s="199">
        <v>140</v>
      </c>
      <c r="T710" s="66">
        <v>30</v>
      </c>
      <c r="U710" s="178">
        <f>SUM(D710*V710)</f>
        <v>0</v>
      </c>
      <c r="V710" s="178"/>
      <c r="W710" s="178">
        <f t="shared" si="128"/>
        <v>5230</v>
      </c>
      <c r="X710" s="178"/>
      <c r="Y710" s="48" t="s">
        <v>60</v>
      </c>
    </row>
    <row r="711" spans="1:25" ht="15" customHeight="1">
      <c r="A711" s="9"/>
      <c r="B711" s="48" t="s">
        <v>114</v>
      </c>
      <c r="C711" s="66"/>
      <c r="D711" s="66"/>
      <c r="E711" s="72" t="s">
        <v>24</v>
      </c>
      <c r="F711" s="72" t="s">
        <v>220</v>
      </c>
      <c r="G711" s="68">
        <v>0</v>
      </c>
      <c r="H711" s="68">
        <v>0</v>
      </c>
      <c r="I711" s="68">
        <v>0</v>
      </c>
      <c r="J711" s="69">
        <v>0</v>
      </c>
      <c r="K711" s="69">
        <v>6</v>
      </c>
      <c r="L711" s="69">
        <v>7</v>
      </c>
      <c r="M711" s="69">
        <v>24</v>
      </c>
      <c r="N711" s="69">
        <v>28</v>
      </c>
      <c r="O711" s="69"/>
      <c r="P711" s="178"/>
      <c r="Q711" s="198">
        <v>50</v>
      </c>
      <c r="R711" s="178"/>
      <c r="S711" s="199">
        <v>140</v>
      </c>
      <c r="T711" s="66"/>
      <c r="U711" s="178"/>
      <c r="V711" s="178"/>
      <c r="W711" s="178"/>
      <c r="X711" s="178"/>
      <c r="Y711" s="48" t="s">
        <v>114</v>
      </c>
    </row>
    <row r="712" spans="1:25" ht="15" customHeight="1">
      <c r="A712" s="9"/>
      <c r="B712" s="49" t="s">
        <v>25</v>
      </c>
      <c r="C712" s="66">
        <v>0.5</v>
      </c>
      <c r="D712" s="66">
        <v>0.6</v>
      </c>
      <c r="E712" s="155"/>
      <c r="F712" s="72"/>
      <c r="G712" s="70">
        <v>0</v>
      </c>
      <c r="H712" s="70">
        <v>0</v>
      </c>
      <c r="I712" s="70">
        <v>0</v>
      </c>
      <c r="J712" s="71">
        <v>0</v>
      </c>
      <c r="K712" s="71">
        <v>0</v>
      </c>
      <c r="L712" s="71">
        <v>0</v>
      </c>
      <c r="M712" s="71">
        <v>0</v>
      </c>
      <c r="N712" s="71">
        <v>0</v>
      </c>
      <c r="O712" s="71"/>
      <c r="P712" s="178">
        <f>SUM(C712*Q712)</f>
        <v>25</v>
      </c>
      <c r="Q712" s="198">
        <v>50</v>
      </c>
      <c r="R712" s="178">
        <f>SUM(D712*S712)</f>
        <v>84</v>
      </c>
      <c r="S712" s="199">
        <v>140</v>
      </c>
      <c r="T712" s="66">
        <v>0.6</v>
      </c>
      <c r="U712" s="178">
        <f>SUM(D712*V712)</f>
        <v>0</v>
      </c>
      <c r="V712" s="178"/>
      <c r="W712" s="178">
        <f t="shared" ref="W712:W715" si="131">SUM(P712+R712+T712+U712)</f>
        <v>109.6</v>
      </c>
      <c r="X712" s="178"/>
      <c r="Y712" s="49" t="s">
        <v>25</v>
      </c>
    </row>
    <row r="713" spans="1:25" ht="15" customHeight="1">
      <c r="A713" s="9"/>
      <c r="B713" s="49" t="s">
        <v>26</v>
      </c>
      <c r="C713" s="66">
        <v>6</v>
      </c>
      <c r="D713" s="66">
        <v>7</v>
      </c>
      <c r="E713" s="72"/>
      <c r="F713" s="72"/>
      <c r="G713" s="70">
        <v>0</v>
      </c>
      <c r="H713" s="70">
        <v>0</v>
      </c>
      <c r="I713" s="70">
        <v>0</v>
      </c>
      <c r="J713" s="71">
        <v>0</v>
      </c>
      <c r="K713" s="71">
        <v>6.01</v>
      </c>
      <c r="L713" s="71">
        <v>7</v>
      </c>
      <c r="M713" s="71">
        <v>24.04</v>
      </c>
      <c r="N713" s="71">
        <v>28</v>
      </c>
      <c r="O713" s="71"/>
      <c r="P713" s="178">
        <f>SUM(C713*Q713)</f>
        <v>300</v>
      </c>
      <c r="Q713" s="198">
        <v>50</v>
      </c>
      <c r="R713" s="178">
        <f>SUM(D713*S713)</f>
        <v>980</v>
      </c>
      <c r="S713" s="199">
        <v>140</v>
      </c>
      <c r="T713" s="66">
        <v>7</v>
      </c>
      <c r="U713" s="178">
        <f>SUM(D713*V713)</f>
        <v>0</v>
      </c>
      <c r="V713" s="178"/>
      <c r="W713" s="178">
        <f t="shared" si="131"/>
        <v>1287</v>
      </c>
      <c r="X713" s="178"/>
      <c r="Y713" s="49" t="s">
        <v>26</v>
      </c>
    </row>
    <row r="714" spans="1:25" ht="15" customHeight="1">
      <c r="A714" s="9"/>
      <c r="B714" s="49" t="s">
        <v>28</v>
      </c>
      <c r="C714" s="66">
        <v>180</v>
      </c>
      <c r="D714" s="66">
        <v>200</v>
      </c>
      <c r="E714" s="72"/>
      <c r="F714" s="72"/>
      <c r="G714" s="70">
        <v>0</v>
      </c>
      <c r="H714" s="70">
        <v>0</v>
      </c>
      <c r="I714" s="70">
        <v>0</v>
      </c>
      <c r="J714" s="71">
        <v>0</v>
      </c>
      <c r="K714" s="71">
        <v>0</v>
      </c>
      <c r="L714" s="71">
        <v>0</v>
      </c>
      <c r="M714" s="71">
        <v>0</v>
      </c>
      <c r="N714" s="71">
        <v>0</v>
      </c>
      <c r="O714" s="71"/>
      <c r="P714" s="178"/>
      <c r="Q714" s="198">
        <v>50</v>
      </c>
      <c r="R714" s="178"/>
      <c r="S714" s="199">
        <v>140</v>
      </c>
      <c r="T714" s="66"/>
      <c r="U714" s="178"/>
      <c r="V714" s="178"/>
      <c r="W714" s="178"/>
      <c r="X714" s="178"/>
      <c r="Y714" s="49" t="s">
        <v>28</v>
      </c>
    </row>
    <row r="715" spans="1:25" ht="15" customHeight="1">
      <c r="A715" s="44"/>
      <c r="B715" s="50" t="s">
        <v>148</v>
      </c>
      <c r="C715" s="125">
        <v>20</v>
      </c>
      <c r="D715" s="176">
        <v>50</v>
      </c>
      <c r="E715" s="124" t="s">
        <v>59</v>
      </c>
      <c r="F715" s="177" t="s">
        <v>22</v>
      </c>
      <c r="G715" s="68">
        <v>0.64</v>
      </c>
      <c r="H715" s="141">
        <v>1.6</v>
      </c>
      <c r="I715" s="69">
        <v>0.56000000000000005</v>
      </c>
      <c r="J715" s="69">
        <v>1.4</v>
      </c>
      <c r="K715" s="69">
        <v>14.06</v>
      </c>
      <c r="L715" s="69">
        <v>37.4</v>
      </c>
      <c r="M715" s="69">
        <v>64</v>
      </c>
      <c r="N715" s="69">
        <v>163.15</v>
      </c>
      <c r="O715" s="69"/>
      <c r="P715" s="178">
        <f>SUM(C715*Q715)</f>
        <v>1000</v>
      </c>
      <c r="Q715" s="198">
        <v>50</v>
      </c>
      <c r="R715" s="178">
        <f>SUM(D715*S715)</f>
        <v>7000</v>
      </c>
      <c r="S715" s="199">
        <v>140</v>
      </c>
      <c r="T715" s="176">
        <v>50</v>
      </c>
      <c r="U715" s="178">
        <f>SUM(D715*V715)</f>
        <v>0</v>
      </c>
      <c r="V715" s="178"/>
      <c r="W715" s="178">
        <f t="shared" si="131"/>
        <v>8050</v>
      </c>
      <c r="X715" s="178"/>
      <c r="Y715" s="50" t="s">
        <v>148</v>
      </c>
    </row>
    <row r="716" spans="1:25" ht="15" customHeight="1">
      <c r="A716" s="16" t="s">
        <v>68</v>
      </c>
      <c r="B716" s="53"/>
      <c r="C716" s="110"/>
      <c r="D716" s="109"/>
      <c r="E716" s="81"/>
      <c r="F716" s="84"/>
      <c r="G716" s="83">
        <f t="shared" ref="G716:N716" si="132">G704+G705+G710+G711+G715</f>
        <v>7.49</v>
      </c>
      <c r="H716" s="83">
        <f t="shared" si="132"/>
        <v>9.32</v>
      </c>
      <c r="I716" s="83">
        <f t="shared" si="132"/>
        <v>8.4099999999999984</v>
      </c>
      <c r="J716" s="83">
        <f t="shared" si="132"/>
        <v>10.11</v>
      </c>
      <c r="K716" s="83">
        <f t="shared" si="132"/>
        <v>33.300000000000004</v>
      </c>
      <c r="L716" s="83">
        <f t="shared" si="132"/>
        <v>64</v>
      </c>
      <c r="M716" s="83">
        <f t="shared" si="132"/>
        <v>240.14</v>
      </c>
      <c r="N716" s="83">
        <f t="shared" si="132"/>
        <v>381.47</v>
      </c>
      <c r="O716" s="83"/>
      <c r="P716" s="188"/>
      <c r="Q716" s="188"/>
      <c r="R716" s="188"/>
      <c r="S716" s="189"/>
      <c r="T716" s="109"/>
      <c r="U716" s="188"/>
      <c r="V716" s="188"/>
      <c r="W716" s="188"/>
      <c r="X716" s="188"/>
      <c r="Y716" s="53"/>
    </row>
    <row r="717" spans="1:25" ht="15" customHeight="1">
      <c r="A717" s="17" t="s">
        <v>69</v>
      </c>
      <c r="B717" s="54"/>
      <c r="C717" s="109"/>
      <c r="D717" s="110"/>
      <c r="E717" s="111"/>
      <c r="F717" s="82"/>
      <c r="G717" s="83">
        <f t="shared" ref="G717:N717" si="133">G667+G702+G716</f>
        <v>30.439999999999998</v>
      </c>
      <c r="H717" s="83">
        <f t="shared" si="133"/>
        <v>43.79</v>
      </c>
      <c r="I717" s="83">
        <f t="shared" si="133"/>
        <v>35.26</v>
      </c>
      <c r="J717" s="83">
        <f t="shared" si="133"/>
        <v>43.819999999999993</v>
      </c>
      <c r="K717" s="83">
        <f t="shared" si="133"/>
        <v>162.73000000000002</v>
      </c>
      <c r="L717" s="83">
        <f t="shared" si="133"/>
        <v>223.02999999999997</v>
      </c>
      <c r="M717" s="83">
        <f t="shared" si="133"/>
        <v>1067.83</v>
      </c>
      <c r="N717" s="83">
        <f t="shared" si="133"/>
        <v>1456.89</v>
      </c>
      <c r="O717" s="83"/>
      <c r="P717" s="188"/>
      <c r="Q717" s="188"/>
      <c r="R717" s="188"/>
      <c r="S717" s="189"/>
      <c r="T717" s="110"/>
      <c r="U717" s="188"/>
      <c r="V717" s="188"/>
      <c r="W717" s="188"/>
      <c r="X717" s="188"/>
      <c r="Y717" s="54"/>
    </row>
    <row r="718" spans="1:25" ht="15" customHeight="1">
      <c r="A718" s="17" t="s">
        <v>217</v>
      </c>
      <c r="B718" s="54"/>
      <c r="C718" s="109"/>
      <c r="D718" s="109"/>
      <c r="E718" s="111"/>
      <c r="F718" s="84"/>
      <c r="G718" s="83">
        <f>G71+G130+G198+G278+G348+G425+G490+G557+G648+G717</f>
        <v>398.16</v>
      </c>
      <c r="H718" s="83">
        <f t="shared" ref="H718:N718" si="134">H71+H130+H198+H278+H348+H425+H490+H557+H648+H717</f>
        <v>505.75999999999993</v>
      </c>
      <c r="I718" s="83">
        <f t="shared" si="134"/>
        <v>386.43999999999994</v>
      </c>
      <c r="J718" s="83">
        <f t="shared" si="134"/>
        <v>486.53</v>
      </c>
      <c r="K718" s="83">
        <f t="shared" si="134"/>
        <v>1489.22</v>
      </c>
      <c r="L718" s="83">
        <f t="shared" si="134"/>
        <v>1870.82</v>
      </c>
      <c r="M718" s="83">
        <f t="shared" si="134"/>
        <v>10936.82</v>
      </c>
      <c r="N718" s="83">
        <f t="shared" si="134"/>
        <v>13944.44</v>
      </c>
      <c r="O718" s="83"/>
      <c r="P718" s="188"/>
      <c r="Q718" s="188"/>
      <c r="R718" s="188"/>
      <c r="S718" s="189"/>
      <c r="T718" s="109"/>
      <c r="U718" s="188"/>
      <c r="V718" s="188"/>
      <c r="W718" s="188"/>
      <c r="X718" s="188"/>
      <c r="Y718" s="54"/>
    </row>
    <row r="719" spans="1:25" ht="15" customHeight="1">
      <c r="A719" s="17" t="s">
        <v>218</v>
      </c>
      <c r="B719" s="54"/>
      <c r="C719" s="109"/>
      <c r="D719" s="109"/>
      <c r="E719" s="111"/>
      <c r="F719" s="84"/>
      <c r="G719" s="83">
        <f t="shared" ref="G719:N719" si="135">G718/10</f>
        <v>39.816000000000003</v>
      </c>
      <c r="H719" s="83">
        <f t="shared" si="135"/>
        <v>50.575999999999993</v>
      </c>
      <c r="I719" s="83">
        <f t="shared" si="135"/>
        <v>38.643999999999991</v>
      </c>
      <c r="J719" s="83">
        <f t="shared" si="135"/>
        <v>48.652999999999999</v>
      </c>
      <c r="K719" s="83">
        <f t="shared" si="135"/>
        <v>148.922</v>
      </c>
      <c r="L719" s="83">
        <f t="shared" si="135"/>
        <v>187.08199999999999</v>
      </c>
      <c r="M719" s="83">
        <f t="shared" si="135"/>
        <v>1093.682</v>
      </c>
      <c r="N719" s="83">
        <f t="shared" si="135"/>
        <v>1394.444</v>
      </c>
      <c r="O719" s="83"/>
      <c r="P719" s="188"/>
      <c r="Q719" s="188"/>
      <c r="R719" s="188"/>
      <c r="S719" s="189"/>
      <c r="T719" s="109"/>
      <c r="U719" s="188"/>
      <c r="V719" s="188"/>
      <c r="W719" s="188"/>
      <c r="X719" s="188"/>
      <c r="Y719" s="54"/>
    </row>
    <row r="720" spans="1:25">
      <c r="M720" s="45"/>
    </row>
  </sheetData>
  <sheetProtection selectLockedCells="1" selectUnlockedCells="1"/>
  <mergeCells count="10">
    <mergeCell ref="G1:K1"/>
    <mergeCell ref="M1:M2"/>
    <mergeCell ref="N1:N2"/>
    <mergeCell ref="T1:T2"/>
    <mergeCell ref="A1:A3"/>
    <mergeCell ref="B1:B3"/>
    <mergeCell ref="C1:C2"/>
    <mergeCell ref="D1:D2"/>
    <mergeCell ref="E1:E2"/>
    <mergeCell ref="F1:F2"/>
  </mergeCells>
  <pageMargins left="0.7" right="0.7" top="0.75" bottom="0.75" header="0.51180555555555551" footer="0.51180555555555551"/>
  <pageSetup paperSize="9" scale="57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F6FA-DC15-4FB5-A232-1CEE7035838D}">
  <dimension ref="A1:O765"/>
  <sheetViews>
    <sheetView view="pageLayout" topLeftCell="A748" zoomScaleNormal="100" workbookViewId="0">
      <selection activeCell="E687" sqref="E687:N755"/>
    </sheetView>
  </sheetViews>
  <sheetFormatPr defaultColWidth="8.7109375" defaultRowHeight="15"/>
  <cols>
    <col min="1" max="1" width="16" style="214" customWidth="1"/>
    <col min="2" max="2" width="22.140625" style="1" customWidth="1"/>
    <col min="3" max="3" width="6.7109375" style="213" customWidth="1"/>
    <col min="4" max="4" width="6.5703125" style="213" customWidth="1"/>
    <col min="5" max="5" width="7.7109375" style="213" customWidth="1"/>
    <col min="6" max="6" width="7.42578125" style="213" customWidth="1"/>
    <col min="7" max="7" width="8.28515625" style="213" customWidth="1"/>
    <col min="8" max="8" width="7" style="213" customWidth="1"/>
    <col min="9" max="9" width="8.5703125" style="213" customWidth="1"/>
    <col min="10" max="10" width="7.28515625" style="213" customWidth="1"/>
    <col min="11" max="11" width="8.140625" style="213" customWidth="1"/>
    <col min="12" max="12" width="8.28515625" style="213" customWidth="1"/>
    <col min="13" max="13" width="9.7109375" style="213" customWidth="1"/>
    <col min="14" max="14" width="9.85546875" style="213" customWidth="1"/>
    <col min="15" max="15" width="15.42578125" style="213" customWidth="1"/>
    <col min="16" max="256" width="8.7109375" style="1"/>
    <col min="257" max="257" width="16" style="1" customWidth="1"/>
    <col min="258" max="258" width="22.140625" style="1" customWidth="1"/>
    <col min="259" max="259" width="6.7109375" style="1" customWidth="1"/>
    <col min="260" max="260" width="6.5703125" style="1" customWidth="1"/>
    <col min="261" max="261" width="7.7109375" style="1" customWidth="1"/>
    <col min="262" max="262" width="7.42578125" style="1" customWidth="1"/>
    <col min="263" max="263" width="8.28515625" style="1" customWidth="1"/>
    <col min="264" max="264" width="7" style="1" customWidth="1"/>
    <col min="265" max="265" width="8.5703125" style="1" customWidth="1"/>
    <col min="266" max="266" width="7.28515625" style="1" customWidth="1"/>
    <col min="267" max="267" width="8.140625" style="1" customWidth="1"/>
    <col min="268" max="268" width="8.28515625" style="1" customWidth="1"/>
    <col min="269" max="269" width="9.7109375" style="1" customWidth="1"/>
    <col min="270" max="270" width="9.85546875" style="1" customWidth="1"/>
    <col min="271" max="271" width="15.42578125" style="1" customWidth="1"/>
    <col min="272" max="512" width="8.7109375" style="1"/>
    <col min="513" max="513" width="16" style="1" customWidth="1"/>
    <col min="514" max="514" width="22.140625" style="1" customWidth="1"/>
    <col min="515" max="515" width="6.7109375" style="1" customWidth="1"/>
    <col min="516" max="516" width="6.5703125" style="1" customWidth="1"/>
    <col min="517" max="517" width="7.7109375" style="1" customWidth="1"/>
    <col min="518" max="518" width="7.42578125" style="1" customWidth="1"/>
    <col min="519" max="519" width="8.28515625" style="1" customWidth="1"/>
    <col min="520" max="520" width="7" style="1" customWidth="1"/>
    <col min="521" max="521" width="8.5703125" style="1" customWidth="1"/>
    <col min="522" max="522" width="7.28515625" style="1" customWidth="1"/>
    <col min="523" max="523" width="8.140625" style="1" customWidth="1"/>
    <col min="524" max="524" width="8.28515625" style="1" customWidth="1"/>
    <col min="525" max="525" width="9.7109375" style="1" customWidth="1"/>
    <col min="526" max="526" width="9.85546875" style="1" customWidth="1"/>
    <col min="527" max="527" width="15.42578125" style="1" customWidth="1"/>
    <col min="528" max="768" width="8.7109375" style="1"/>
    <col min="769" max="769" width="16" style="1" customWidth="1"/>
    <col min="770" max="770" width="22.140625" style="1" customWidth="1"/>
    <col min="771" max="771" width="6.7109375" style="1" customWidth="1"/>
    <col min="772" max="772" width="6.5703125" style="1" customWidth="1"/>
    <col min="773" max="773" width="7.7109375" style="1" customWidth="1"/>
    <col min="774" max="774" width="7.42578125" style="1" customWidth="1"/>
    <col min="775" max="775" width="8.28515625" style="1" customWidth="1"/>
    <col min="776" max="776" width="7" style="1" customWidth="1"/>
    <col min="777" max="777" width="8.5703125" style="1" customWidth="1"/>
    <col min="778" max="778" width="7.28515625" style="1" customWidth="1"/>
    <col min="779" max="779" width="8.140625" style="1" customWidth="1"/>
    <col min="780" max="780" width="8.28515625" style="1" customWidth="1"/>
    <col min="781" max="781" width="9.7109375" style="1" customWidth="1"/>
    <col min="782" max="782" width="9.85546875" style="1" customWidth="1"/>
    <col min="783" max="783" width="15.42578125" style="1" customWidth="1"/>
    <col min="784" max="1024" width="8.7109375" style="1"/>
    <col min="1025" max="1025" width="16" style="1" customWidth="1"/>
    <col min="1026" max="1026" width="22.140625" style="1" customWidth="1"/>
    <col min="1027" max="1027" width="6.7109375" style="1" customWidth="1"/>
    <col min="1028" max="1028" width="6.5703125" style="1" customWidth="1"/>
    <col min="1029" max="1029" width="7.7109375" style="1" customWidth="1"/>
    <col min="1030" max="1030" width="7.42578125" style="1" customWidth="1"/>
    <col min="1031" max="1031" width="8.28515625" style="1" customWidth="1"/>
    <col min="1032" max="1032" width="7" style="1" customWidth="1"/>
    <col min="1033" max="1033" width="8.5703125" style="1" customWidth="1"/>
    <col min="1034" max="1034" width="7.28515625" style="1" customWidth="1"/>
    <col min="1035" max="1035" width="8.140625" style="1" customWidth="1"/>
    <col min="1036" max="1036" width="8.28515625" style="1" customWidth="1"/>
    <col min="1037" max="1037" width="9.7109375" style="1" customWidth="1"/>
    <col min="1038" max="1038" width="9.85546875" style="1" customWidth="1"/>
    <col min="1039" max="1039" width="15.42578125" style="1" customWidth="1"/>
    <col min="1040" max="1280" width="8.7109375" style="1"/>
    <col min="1281" max="1281" width="16" style="1" customWidth="1"/>
    <col min="1282" max="1282" width="22.140625" style="1" customWidth="1"/>
    <col min="1283" max="1283" width="6.7109375" style="1" customWidth="1"/>
    <col min="1284" max="1284" width="6.5703125" style="1" customWidth="1"/>
    <col min="1285" max="1285" width="7.7109375" style="1" customWidth="1"/>
    <col min="1286" max="1286" width="7.42578125" style="1" customWidth="1"/>
    <col min="1287" max="1287" width="8.28515625" style="1" customWidth="1"/>
    <col min="1288" max="1288" width="7" style="1" customWidth="1"/>
    <col min="1289" max="1289" width="8.5703125" style="1" customWidth="1"/>
    <col min="1290" max="1290" width="7.28515625" style="1" customWidth="1"/>
    <col min="1291" max="1291" width="8.140625" style="1" customWidth="1"/>
    <col min="1292" max="1292" width="8.28515625" style="1" customWidth="1"/>
    <col min="1293" max="1293" width="9.7109375" style="1" customWidth="1"/>
    <col min="1294" max="1294" width="9.85546875" style="1" customWidth="1"/>
    <col min="1295" max="1295" width="15.42578125" style="1" customWidth="1"/>
    <col min="1296" max="1536" width="8.7109375" style="1"/>
    <col min="1537" max="1537" width="16" style="1" customWidth="1"/>
    <col min="1538" max="1538" width="22.140625" style="1" customWidth="1"/>
    <col min="1539" max="1539" width="6.7109375" style="1" customWidth="1"/>
    <col min="1540" max="1540" width="6.5703125" style="1" customWidth="1"/>
    <col min="1541" max="1541" width="7.7109375" style="1" customWidth="1"/>
    <col min="1542" max="1542" width="7.42578125" style="1" customWidth="1"/>
    <col min="1543" max="1543" width="8.28515625" style="1" customWidth="1"/>
    <col min="1544" max="1544" width="7" style="1" customWidth="1"/>
    <col min="1545" max="1545" width="8.5703125" style="1" customWidth="1"/>
    <col min="1546" max="1546" width="7.28515625" style="1" customWidth="1"/>
    <col min="1547" max="1547" width="8.140625" style="1" customWidth="1"/>
    <col min="1548" max="1548" width="8.28515625" style="1" customWidth="1"/>
    <col min="1549" max="1549" width="9.7109375" style="1" customWidth="1"/>
    <col min="1550" max="1550" width="9.85546875" style="1" customWidth="1"/>
    <col min="1551" max="1551" width="15.42578125" style="1" customWidth="1"/>
    <col min="1552" max="1792" width="8.7109375" style="1"/>
    <col min="1793" max="1793" width="16" style="1" customWidth="1"/>
    <col min="1794" max="1794" width="22.140625" style="1" customWidth="1"/>
    <col min="1795" max="1795" width="6.7109375" style="1" customWidth="1"/>
    <col min="1796" max="1796" width="6.5703125" style="1" customWidth="1"/>
    <col min="1797" max="1797" width="7.7109375" style="1" customWidth="1"/>
    <col min="1798" max="1798" width="7.42578125" style="1" customWidth="1"/>
    <col min="1799" max="1799" width="8.28515625" style="1" customWidth="1"/>
    <col min="1800" max="1800" width="7" style="1" customWidth="1"/>
    <col min="1801" max="1801" width="8.5703125" style="1" customWidth="1"/>
    <col min="1802" max="1802" width="7.28515625" style="1" customWidth="1"/>
    <col min="1803" max="1803" width="8.140625" style="1" customWidth="1"/>
    <col min="1804" max="1804" width="8.28515625" style="1" customWidth="1"/>
    <col min="1805" max="1805" width="9.7109375" style="1" customWidth="1"/>
    <col min="1806" max="1806" width="9.85546875" style="1" customWidth="1"/>
    <col min="1807" max="1807" width="15.42578125" style="1" customWidth="1"/>
    <col min="1808" max="2048" width="8.7109375" style="1"/>
    <col min="2049" max="2049" width="16" style="1" customWidth="1"/>
    <col min="2050" max="2050" width="22.140625" style="1" customWidth="1"/>
    <col min="2051" max="2051" width="6.7109375" style="1" customWidth="1"/>
    <col min="2052" max="2052" width="6.5703125" style="1" customWidth="1"/>
    <col min="2053" max="2053" width="7.7109375" style="1" customWidth="1"/>
    <col min="2054" max="2054" width="7.42578125" style="1" customWidth="1"/>
    <col min="2055" max="2055" width="8.28515625" style="1" customWidth="1"/>
    <col min="2056" max="2056" width="7" style="1" customWidth="1"/>
    <col min="2057" max="2057" width="8.5703125" style="1" customWidth="1"/>
    <col min="2058" max="2058" width="7.28515625" style="1" customWidth="1"/>
    <col min="2059" max="2059" width="8.140625" style="1" customWidth="1"/>
    <col min="2060" max="2060" width="8.28515625" style="1" customWidth="1"/>
    <col min="2061" max="2061" width="9.7109375" style="1" customWidth="1"/>
    <col min="2062" max="2062" width="9.85546875" style="1" customWidth="1"/>
    <col min="2063" max="2063" width="15.42578125" style="1" customWidth="1"/>
    <col min="2064" max="2304" width="8.7109375" style="1"/>
    <col min="2305" max="2305" width="16" style="1" customWidth="1"/>
    <col min="2306" max="2306" width="22.140625" style="1" customWidth="1"/>
    <col min="2307" max="2307" width="6.7109375" style="1" customWidth="1"/>
    <col min="2308" max="2308" width="6.5703125" style="1" customWidth="1"/>
    <col min="2309" max="2309" width="7.7109375" style="1" customWidth="1"/>
    <col min="2310" max="2310" width="7.42578125" style="1" customWidth="1"/>
    <col min="2311" max="2311" width="8.28515625" style="1" customWidth="1"/>
    <col min="2312" max="2312" width="7" style="1" customWidth="1"/>
    <col min="2313" max="2313" width="8.5703125" style="1" customWidth="1"/>
    <col min="2314" max="2314" width="7.28515625" style="1" customWidth="1"/>
    <col min="2315" max="2315" width="8.140625" style="1" customWidth="1"/>
    <col min="2316" max="2316" width="8.28515625" style="1" customWidth="1"/>
    <col min="2317" max="2317" width="9.7109375" style="1" customWidth="1"/>
    <col min="2318" max="2318" width="9.85546875" style="1" customWidth="1"/>
    <col min="2319" max="2319" width="15.42578125" style="1" customWidth="1"/>
    <col min="2320" max="2560" width="8.7109375" style="1"/>
    <col min="2561" max="2561" width="16" style="1" customWidth="1"/>
    <col min="2562" max="2562" width="22.140625" style="1" customWidth="1"/>
    <col min="2563" max="2563" width="6.7109375" style="1" customWidth="1"/>
    <col min="2564" max="2564" width="6.5703125" style="1" customWidth="1"/>
    <col min="2565" max="2565" width="7.7109375" style="1" customWidth="1"/>
    <col min="2566" max="2566" width="7.42578125" style="1" customWidth="1"/>
    <col min="2567" max="2567" width="8.28515625" style="1" customWidth="1"/>
    <col min="2568" max="2568" width="7" style="1" customWidth="1"/>
    <col min="2569" max="2569" width="8.5703125" style="1" customWidth="1"/>
    <col min="2570" max="2570" width="7.28515625" style="1" customWidth="1"/>
    <col min="2571" max="2571" width="8.140625" style="1" customWidth="1"/>
    <col min="2572" max="2572" width="8.28515625" style="1" customWidth="1"/>
    <col min="2573" max="2573" width="9.7109375" style="1" customWidth="1"/>
    <col min="2574" max="2574" width="9.85546875" style="1" customWidth="1"/>
    <col min="2575" max="2575" width="15.42578125" style="1" customWidth="1"/>
    <col min="2576" max="2816" width="8.7109375" style="1"/>
    <col min="2817" max="2817" width="16" style="1" customWidth="1"/>
    <col min="2818" max="2818" width="22.140625" style="1" customWidth="1"/>
    <col min="2819" max="2819" width="6.7109375" style="1" customWidth="1"/>
    <col min="2820" max="2820" width="6.5703125" style="1" customWidth="1"/>
    <col min="2821" max="2821" width="7.7109375" style="1" customWidth="1"/>
    <col min="2822" max="2822" width="7.42578125" style="1" customWidth="1"/>
    <col min="2823" max="2823" width="8.28515625" style="1" customWidth="1"/>
    <col min="2824" max="2824" width="7" style="1" customWidth="1"/>
    <col min="2825" max="2825" width="8.5703125" style="1" customWidth="1"/>
    <col min="2826" max="2826" width="7.28515625" style="1" customWidth="1"/>
    <col min="2827" max="2827" width="8.140625" style="1" customWidth="1"/>
    <col min="2828" max="2828" width="8.28515625" style="1" customWidth="1"/>
    <col min="2829" max="2829" width="9.7109375" style="1" customWidth="1"/>
    <col min="2830" max="2830" width="9.85546875" style="1" customWidth="1"/>
    <col min="2831" max="2831" width="15.42578125" style="1" customWidth="1"/>
    <col min="2832" max="3072" width="8.7109375" style="1"/>
    <col min="3073" max="3073" width="16" style="1" customWidth="1"/>
    <col min="3074" max="3074" width="22.140625" style="1" customWidth="1"/>
    <col min="3075" max="3075" width="6.7109375" style="1" customWidth="1"/>
    <col min="3076" max="3076" width="6.5703125" style="1" customWidth="1"/>
    <col min="3077" max="3077" width="7.7109375" style="1" customWidth="1"/>
    <col min="3078" max="3078" width="7.42578125" style="1" customWidth="1"/>
    <col min="3079" max="3079" width="8.28515625" style="1" customWidth="1"/>
    <col min="3080" max="3080" width="7" style="1" customWidth="1"/>
    <col min="3081" max="3081" width="8.5703125" style="1" customWidth="1"/>
    <col min="3082" max="3082" width="7.28515625" style="1" customWidth="1"/>
    <col min="3083" max="3083" width="8.140625" style="1" customWidth="1"/>
    <col min="3084" max="3084" width="8.28515625" style="1" customWidth="1"/>
    <col min="3085" max="3085" width="9.7109375" style="1" customWidth="1"/>
    <col min="3086" max="3086" width="9.85546875" style="1" customWidth="1"/>
    <col min="3087" max="3087" width="15.42578125" style="1" customWidth="1"/>
    <col min="3088" max="3328" width="8.7109375" style="1"/>
    <col min="3329" max="3329" width="16" style="1" customWidth="1"/>
    <col min="3330" max="3330" width="22.140625" style="1" customWidth="1"/>
    <col min="3331" max="3331" width="6.7109375" style="1" customWidth="1"/>
    <col min="3332" max="3332" width="6.5703125" style="1" customWidth="1"/>
    <col min="3333" max="3333" width="7.7109375" style="1" customWidth="1"/>
    <col min="3334" max="3334" width="7.42578125" style="1" customWidth="1"/>
    <col min="3335" max="3335" width="8.28515625" style="1" customWidth="1"/>
    <col min="3336" max="3336" width="7" style="1" customWidth="1"/>
    <col min="3337" max="3337" width="8.5703125" style="1" customWidth="1"/>
    <col min="3338" max="3338" width="7.28515625" style="1" customWidth="1"/>
    <col min="3339" max="3339" width="8.140625" style="1" customWidth="1"/>
    <col min="3340" max="3340" width="8.28515625" style="1" customWidth="1"/>
    <col min="3341" max="3341" width="9.7109375" style="1" customWidth="1"/>
    <col min="3342" max="3342" width="9.85546875" style="1" customWidth="1"/>
    <col min="3343" max="3343" width="15.42578125" style="1" customWidth="1"/>
    <col min="3344" max="3584" width="8.7109375" style="1"/>
    <col min="3585" max="3585" width="16" style="1" customWidth="1"/>
    <col min="3586" max="3586" width="22.140625" style="1" customWidth="1"/>
    <col min="3587" max="3587" width="6.7109375" style="1" customWidth="1"/>
    <col min="3588" max="3588" width="6.5703125" style="1" customWidth="1"/>
    <col min="3589" max="3589" width="7.7109375" style="1" customWidth="1"/>
    <col min="3590" max="3590" width="7.42578125" style="1" customWidth="1"/>
    <col min="3591" max="3591" width="8.28515625" style="1" customWidth="1"/>
    <col min="3592" max="3592" width="7" style="1" customWidth="1"/>
    <col min="3593" max="3593" width="8.5703125" style="1" customWidth="1"/>
    <col min="3594" max="3594" width="7.28515625" style="1" customWidth="1"/>
    <col min="3595" max="3595" width="8.140625" style="1" customWidth="1"/>
    <col min="3596" max="3596" width="8.28515625" style="1" customWidth="1"/>
    <col min="3597" max="3597" width="9.7109375" style="1" customWidth="1"/>
    <col min="3598" max="3598" width="9.85546875" style="1" customWidth="1"/>
    <col min="3599" max="3599" width="15.42578125" style="1" customWidth="1"/>
    <col min="3600" max="3840" width="8.7109375" style="1"/>
    <col min="3841" max="3841" width="16" style="1" customWidth="1"/>
    <col min="3842" max="3842" width="22.140625" style="1" customWidth="1"/>
    <col min="3843" max="3843" width="6.7109375" style="1" customWidth="1"/>
    <col min="3844" max="3844" width="6.5703125" style="1" customWidth="1"/>
    <col min="3845" max="3845" width="7.7109375" style="1" customWidth="1"/>
    <col min="3846" max="3846" width="7.42578125" style="1" customWidth="1"/>
    <col min="3847" max="3847" width="8.28515625" style="1" customWidth="1"/>
    <col min="3848" max="3848" width="7" style="1" customWidth="1"/>
    <col min="3849" max="3849" width="8.5703125" style="1" customWidth="1"/>
    <col min="3850" max="3850" width="7.28515625" style="1" customWidth="1"/>
    <col min="3851" max="3851" width="8.140625" style="1" customWidth="1"/>
    <col min="3852" max="3852" width="8.28515625" style="1" customWidth="1"/>
    <col min="3853" max="3853" width="9.7109375" style="1" customWidth="1"/>
    <col min="3854" max="3854" width="9.85546875" style="1" customWidth="1"/>
    <col min="3855" max="3855" width="15.42578125" style="1" customWidth="1"/>
    <col min="3856" max="4096" width="8.7109375" style="1"/>
    <col min="4097" max="4097" width="16" style="1" customWidth="1"/>
    <col min="4098" max="4098" width="22.140625" style="1" customWidth="1"/>
    <col min="4099" max="4099" width="6.7109375" style="1" customWidth="1"/>
    <col min="4100" max="4100" width="6.5703125" style="1" customWidth="1"/>
    <col min="4101" max="4101" width="7.7109375" style="1" customWidth="1"/>
    <col min="4102" max="4102" width="7.42578125" style="1" customWidth="1"/>
    <col min="4103" max="4103" width="8.28515625" style="1" customWidth="1"/>
    <col min="4104" max="4104" width="7" style="1" customWidth="1"/>
    <col min="4105" max="4105" width="8.5703125" style="1" customWidth="1"/>
    <col min="4106" max="4106" width="7.28515625" style="1" customWidth="1"/>
    <col min="4107" max="4107" width="8.140625" style="1" customWidth="1"/>
    <col min="4108" max="4108" width="8.28515625" style="1" customWidth="1"/>
    <col min="4109" max="4109" width="9.7109375" style="1" customWidth="1"/>
    <col min="4110" max="4110" width="9.85546875" style="1" customWidth="1"/>
    <col min="4111" max="4111" width="15.42578125" style="1" customWidth="1"/>
    <col min="4112" max="4352" width="8.7109375" style="1"/>
    <col min="4353" max="4353" width="16" style="1" customWidth="1"/>
    <col min="4354" max="4354" width="22.140625" style="1" customWidth="1"/>
    <col min="4355" max="4355" width="6.7109375" style="1" customWidth="1"/>
    <col min="4356" max="4356" width="6.5703125" style="1" customWidth="1"/>
    <col min="4357" max="4357" width="7.7109375" style="1" customWidth="1"/>
    <col min="4358" max="4358" width="7.42578125" style="1" customWidth="1"/>
    <col min="4359" max="4359" width="8.28515625" style="1" customWidth="1"/>
    <col min="4360" max="4360" width="7" style="1" customWidth="1"/>
    <col min="4361" max="4361" width="8.5703125" style="1" customWidth="1"/>
    <col min="4362" max="4362" width="7.28515625" style="1" customWidth="1"/>
    <col min="4363" max="4363" width="8.140625" style="1" customWidth="1"/>
    <col min="4364" max="4364" width="8.28515625" style="1" customWidth="1"/>
    <col min="4365" max="4365" width="9.7109375" style="1" customWidth="1"/>
    <col min="4366" max="4366" width="9.85546875" style="1" customWidth="1"/>
    <col min="4367" max="4367" width="15.42578125" style="1" customWidth="1"/>
    <col min="4368" max="4608" width="8.7109375" style="1"/>
    <col min="4609" max="4609" width="16" style="1" customWidth="1"/>
    <col min="4610" max="4610" width="22.140625" style="1" customWidth="1"/>
    <col min="4611" max="4611" width="6.7109375" style="1" customWidth="1"/>
    <col min="4612" max="4612" width="6.5703125" style="1" customWidth="1"/>
    <col min="4613" max="4613" width="7.7109375" style="1" customWidth="1"/>
    <col min="4614" max="4614" width="7.42578125" style="1" customWidth="1"/>
    <col min="4615" max="4615" width="8.28515625" style="1" customWidth="1"/>
    <col min="4616" max="4616" width="7" style="1" customWidth="1"/>
    <col min="4617" max="4617" width="8.5703125" style="1" customWidth="1"/>
    <col min="4618" max="4618" width="7.28515625" style="1" customWidth="1"/>
    <col min="4619" max="4619" width="8.140625" style="1" customWidth="1"/>
    <col min="4620" max="4620" width="8.28515625" style="1" customWidth="1"/>
    <col min="4621" max="4621" width="9.7109375" style="1" customWidth="1"/>
    <col min="4622" max="4622" width="9.85546875" style="1" customWidth="1"/>
    <col min="4623" max="4623" width="15.42578125" style="1" customWidth="1"/>
    <col min="4624" max="4864" width="8.7109375" style="1"/>
    <col min="4865" max="4865" width="16" style="1" customWidth="1"/>
    <col min="4866" max="4866" width="22.140625" style="1" customWidth="1"/>
    <col min="4867" max="4867" width="6.7109375" style="1" customWidth="1"/>
    <col min="4868" max="4868" width="6.5703125" style="1" customWidth="1"/>
    <col min="4869" max="4869" width="7.7109375" style="1" customWidth="1"/>
    <col min="4870" max="4870" width="7.42578125" style="1" customWidth="1"/>
    <col min="4871" max="4871" width="8.28515625" style="1" customWidth="1"/>
    <col min="4872" max="4872" width="7" style="1" customWidth="1"/>
    <col min="4873" max="4873" width="8.5703125" style="1" customWidth="1"/>
    <col min="4874" max="4874" width="7.28515625" style="1" customWidth="1"/>
    <col min="4875" max="4875" width="8.140625" style="1" customWidth="1"/>
    <col min="4876" max="4876" width="8.28515625" style="1" customWidth="1"/>
    <col min="4877" max="4877" width="9.7109375" style="1" customWidth="1"/>
    <col min="4878" max="4878" width="9.85546875" style="1" customWidth="1"/>
    <col min="4879" max="4879" width="15.42578125" style="1" customWidth="1"/>
    <col min="4880" max="5120" width="8.7109375" style="1"/>
    <col min="5121" max="5121" width="16" style="1" customWidth="1"/>
    <col min="5122" max="5122" width="22.140625" style="1" customWidth="1"/>
    <col min="5123" max="5123" width="6.7109375" style="1" customWidth="1"/>
    <col min="5124" max="5124" width="6.5703125" style="1" customWidth="1"/>
    <col min="5125" max="5125" width="7.7109375" style="1" customWidth="1"/>
    <col min="5126" max="5126" width="7.42578125" style="1" customWidth="1"/>
    <col min="5127" max="5127" width="8.28515625" style="1" customWidth="1"/>
    <col min="5128" max="5128" width="7" style="1" customWidth="1"/>
    <col min="5129" max="5129" width="8.5703125" style="1" customWidth="1"/>
    <col min="5130" max="5130" width="7.28515625" style="1" customWidth="1"/>
    <col min="5131" max="5131" width="8.140625" style="1" customWidth="1"/>
    <col min="5132" max="5132" width="8.28515625" style="1" customWidth="1"/>
    <col min="5133" max="5133" width="9.7109375" style="1" customWidth="1"/>
    <col min="5134" max="5134" width="9.85546875" style="1" customWidth="1"/>
    <col min="5135" max="5135" width="15.42578125" style="1" customWidth="1"/>
    <col min="5136" max="5376" width="8.7109375" style="1"/>
    <col min="5377" max="5377" width="16" style="1" customWidth="1"/>
    <col min="5378" max="5378" width="22.140625" style="1" customWidth="1"/>
    <col min="5379" max="5379" width="6.7109375" style="1" customWidth="1"/>
    <col min="5380" max="5380" width="6.5703125" style="1" customWidth="1"/>
    <col min="5381" max="5381" width="7.7109375" style="1" customWidth="1"/>
    <col min="5382" max="5382" width="7.42578125" style="1" customWidth="1"/>
    <col min="5383" max="5383" width="8.28515625" style="1" customWidth="1"/>
    <col min="5384" max="5384" width="7" style="1" customWidth="1"/>
    <col min="5385" max="5385" width="8.5703125" style="1" customWidth="1"/>
    <col min="5386" max="5386" width="7.28515625" style="1" customWidth="1"/>
    <col min="5387" max="5387" width="8.140625" style="1" customWidth="1"/>
    <col min="5388" max="5388" width="8.28515625" style="1" customWidth="1"/>
    <col min="5389" max="5389" width="9.7109375" style="1" customWidth="1"/>
    <col min="5390" max="5390" width="9.85546875" style="1" customWidth="1"/>
    <col min="5391" max="5391" width="15.42578125" style="1" customWidth="1"/>
    <col min="5392" max="5632" width="8.7109375" style="1"/>
    <col min="5633" max="5633" width="16" style="1" customWidth="1"/>
    <col min="5634" max="5634" width="22.140625" style="1" customWidth="1"/>
    <col min="5635" max="5635" width="6.7109375" style="1" customWidth="1"/>
    <col min="5636" max="5636" width="6.5703125" style="1" customWidth="1"/>
    <col min="5637" max="5637" width="7.7109375" style="1" customWidth="1"/>
    <col min="5638" max="5638" width="7.42578125" style="1" customWidth="1"/>
    <col min="5639" max="5639" width="8.28515625" style="1" customWidth="1"/>
    <col min="5640" max="5640" width="7" style="1" customWidth="1"/>
    <col min="5641" max="5641" width="8.5703125" style="1" customWidth="1"/>
    <col min="5642" max="5642" width="7.28515625" style="1" customWidth="1"/>
    <col min="5643" max="5643" width="8.140625" style="1" customWidth="1"/>
    <col min="5644" max="5644" width="8.28515625" style="1" customWidth="1"/>
    <col min="5645" max="5645" width="9.7109375" style="1" customWidth="1"/>
    <col min="5646" max="5646" width="9.85546875" style="1" customWidth="1"/>
    <col min="5647" max="5647" width="15.42578125" style="1" customWidth="1"/>
    <col min="5648" max="5888" width="8.7109375" style="1"/>
    <col min="5889" max="5889" width="16" style="1" customWidth="1"/>
    <col min="5890" max="5890" width="22.140625" style="1" customWidth="1"/>
    <col min="5891" max="5891" width="6.7109375" style="1" customWidth="1"/>
    <col min="5892" max="5892" width="6.5703125" style="1" customWidth="1"/>
    <col min="5893" max="5893" width="7.7109375" style="1" customWidth="1"/>
    <col min="5894" max="5894" width="7.42578125" style="1" customWidth="1"/>
    <col min="5895" max="5895" width="8.28515625" style="1" customWidth="1"/>
    <col min="5896" max="5896" width="7" style="1" customWidth="1"/>
    <col min="5897" max="5897" width="8.5703125" style="1" customWidth="1"/>
    <col min="5898" max="5898" width="7.28515625" style="1" customWidth="1"/>
    <col min="5899" max="5899" width="8.140625" style="1" customWidth="1"/>
    <col min="5900" max="5900" width="8.28515625" style="1" customWidth="1"/>
    <col min="5901" max="5901" width="9.7109375" style="1" customWidth="1"/>
    <col min="5902" max="5902" width="9.85546875" style="1" customWidth="1"/>
    <col min="5903" max="5903" width="15.42578125" style="1" customWidth="1"/>
    <col min="5904" max="6144" width="8.7109375" style="1"/>
    <col min="6145" max="6145" width="16" style="1" customWidth="1"/>
    <col min="6146" max="6146" width="22.140625" style="1" customWidth="1"/>
    <col min="6147" max="6147" width="6.7109375" style="1" customWidth="1"/>
    <col min="6148" max="6148" width="6.5703125" style="1" customWidth="1"/>
    <col min="6149" max="6149" width="7.7109375" style="1" customWidth="1"/>
    <col min="6150" max="6150" width="7.42578125" style="1" customWidth="1"/>
    <col min="6151" max="6151" width="8.28515625" style="1" customWidth="1"/>
    <col min="6152" max="6152" width="7" style="1" customWidth="1"/>
    <col min="6153" max="6153" width="8.5703125" style="1" customWidth="1"/>
    <col min="6154" max="6154" width="7.28515625" style="1" customWidth="1"/>
    <col min="6155" max="6155" width="8.140625" style="1" customWidth="1"/>
    <col min="6156" max="6156" width="8.28515625" style="1" customWidth="1"/>
    <col min="6157" max="6157" width="9.7109375" style="1" customWidth="1"/>
    <col min="6158" max="6158" width="9.85546875" style="1" customWidth="1"/>
    <col min="6159" max="6159" width="15.42578125" style="1" customWidth="1"/>
    <col min="6160" max="6400" width="8.7109375" style="1"/>
    <col min="6401" max="6401" width="16" style="1" customWidth="1"/>
    <col min="6402" max="6402" width="22.140625" style="1" customWidth="1"/>
    <col min="6403" max="6403" width="6.7109375" style="1" customWidth="1"/>
    <col min="6404" max="6404" width="6.5703125" style="1" customWidth="1"/>
    <col min="6405" max="6405" width="7.7109375" style="1" customWidth="1"/>
    <col min="6406" max="6406" width="7.42578125" style="1" customWidth="1"/>
    <col min="6407" max="6407" width="8.28515625" style="1" customWidth="1"/>
    <col min="6408" max="6408" width="7" style="1" customWidth="1"/>
    <col min="6409" max="6409" width="8.5703125" style="1" customWidth="1"/>
    <col min="6410" max="6410" width="7.28515625" style="1" customWidth="1"/>
    <col min="6411" max="6411" width="8.140625" style="1" customWidth="1"/>
    <col min="6412" max="6412" width="8.28515625" style="1" customWidth="1"/>
    <col min="6413" max="6413" width="9.7109375" style="1" customWidth="1"/>
    <col min="6414" max="6414" width="9.85546875" style="1" customWidth="1"/>
    <col min="6415" max="6415" width="15.42578125" style="1" customWidth="1"/>
    <col min="6416" max="6656" width="8.7109375" style="1"/>
    <col min="6657" max="6657" width="16" style="1" customWidth="1"/>
    <col min="6658" max="6658" width="22.140625" style="1" customWidth="1"/>
    <col min="6659" max="6659" width="6.7109375" style="1" customWidth="1"/>
    <col min="6660" max="6660" width="6.5703125" style="1" customWidth="1"/>
    <col min="6661" max="6661" width="7.7109375" style="1" customWidth="1"/>
    <col min="6662" max="6662" width="7.42578125" style="1" customWidth="1"/>
    <col min="6663" max="6663" width="8.28515625" style="1" customWidth="1"/>
    <col min="6664" max="6664" width="7" style="1" customWidth="1"/>
    <col min="6665" max="6665" width="8.5703125" style="1" customWidth="1"/>
    <col min="6666" max="6666" width="7.28515625" style="1" customWidth="1"/>
    <col min="6667" max="6667" width="8.140625" style="1" customWidth="1"/>
    <col min="6668" max="6668" width="8.28515625" style="1" customWidth="1"/>
    <col min="6669" max="6669" width="9.7109375" style="1" customWidth="1"/>
    <col min="6670" max="6670" width="9.85546875" style="1" customWidth="1"/>
    <col min="6671" max="6671" width="15.42578125" style="1" customWidth="1"/>
    <col min="6672" max="6912" width="8.7109375" style="1"/>
    <col min="6913" max="6913" width="16" style="1" customWidth="1"/>
    <col min="6914" max="6914" width="22.140625" style="1" customWidth="1"/>
    <col min="6915" max="6915" width="6.7109375" style="1" customWidth="1"/>
    <col min="6916" max="6916" width="6.5703125" style="1" customWidth="1"/>
    <col min="6917" max="6917" width="7.7109375" style="1" customWidth="1"/>
    <col min="6918" max="6918" width="7.42578125" style="1" customWidth="1"/>
    <col min="6919" max="6919" width="8.28515625" style="1" customWidth="1"/>
    <col min="6920" max="6920" width="7" style="1" customWidth="1"/>
    <col min="6921" max="6921" width="8.5703125" style="1" customWidth="1"/>
    <col min="6922" max="6922" width="7.28515625" style="1" customWidth="1"/>
    <col min="6923" max="6923" width="8.140625" style="1" customWidth="1"/>
    <col min="6924" max="6924" width="8.28515625" style="1" customWidth="1"/>
    <col min="6925" max="6925" width="9.7109375" style="1" customWidth="1"/>
    <col min="6926" max="6926" width="9.85546875" style="1" customWidth="1"/>
    <col min="6927" max="6927" width="15.42578125" style="1" customWidth="1"/>
    <col min="6928" max="7168" width="8.7109375" style="1"/>
    <col min="7169" max="7169" width="16" style="1" customWidth="1"/>
    <col min="7170" max="7170" width="22.140625" style="1" customWidth="1"/>
    <col min="7171" max="7171" width="6.7109375" style="1" customWidth="1"/>
    <col min="7172" max="7172" width="6.5703125" style="1" customWidth="1"/>
    <col min="7173" max="7173" width="7.7109375" style="1" customWidth="1"/>
    <col min="7174" max="7174" width="7.42578125" style="1" customWidth="1"/>
    <col min="7175" max="7175" width="8.28515625" style="1" customWidth="1"/>
    <col min="7176" max="7176" width="7" style="1" customWidth="1"/>
    <col min="7177" max="7177" width="8.5703125" style="1" customWidth="1"/>
    <col min="7178" max="7178" width="7.28515625" style="1" customWidth="1"/>
    <col min="7179" max="7179" width="8.140625" style="1" customWidth="1"/>
    <col min="7180" max="7180" width="8.28515625" style="1" customWidth="1"/>
    <col min="7181" max="7181" width="9.7109375" style="1" customWidth="1"/>
    <col min="7182" max="7182" width="9.85546875" style="1" customWidth="1"/>
    <col min="7183" max="7183" width="15.42578125" style="1" customWidth="1"/>
    <col min="7184" max="7424" width="8.7109375" style="1"/>
    <col min="7425" max="7425" width="16" style="1" customWidth="1"/>
    <col min="7426" max="7426" width="22.140625" style="1" customWidth="1"/>
    <col min="7427" max="7427" width="6.7109375" style="1" customWidth="1"/>
    <col min="7428" max="7428" width="6.5703125" style="1" customWidth="1"/>
    <col min="7429" max="7429" width="7.7109375" style="1" customWidth="1"/>
    <col min="7430" max="7430" width="7.42578125" style="1" customWidth="1"/>
    <col min="7431" max="7431" width="8.28515625" style="1" customWidth="1"/>
    <col min="7432" max="7432" width="7" style="1" customWidth="1"/>
    <col min="7433" max="7433" width="8.5703125" style="1" customWidth="1"/>
    <col min="7434" max="7434" width="7.28515625" style="1" customWidth="1"/>
    <col min="7435" max="7435" width="8.140625" style="1" customWidth="1"/>
    <col min="7436" max="7436" width="8.28515625" style="1" customWidth="1"/>
    <col min="7437" max="7437" width="9.7109375" style="1" customWidth="1"/>
    <col min="7438" max="7438" width="9.85546875" style="1" customWidth="1"/>
    <col min="7439" max="7439" width="15.42578125" style="1" customWidth="1"/>
    <col min="7440" max="7680" width="8.7109375" style="1"/>
    <col min="7681" max="7681" width="16" style="1" customWidth="1"/>
    <col min="7682" max="7682" width="22.140625" style="1" customWidth="1"/>
    <col min="7683" max="7683" width="6.7109375" style="1" customWidth="1"/>
    <col min="7684" max="7684" width="6.5703125" style="1" customWidth="1"/>
    <col min="7685" max="7685" width="7.7109375" style="1" customWidth="1"/>
    <col min="7686" max="7686" width="7.42578125" style="1" customWidth="1"/>
    <col min="7687" max="7687" width="8.28515625" style="1" customWidth="1"/>
    <col min="7688" max="7688" width="7" style="1" customWidth="1"/>
    <col min="7689" max="7689" width="8.5703125" style="1" customWidth="1"/>
    <col min="7690" max="7690" width="7.28515625" style="1" customWidth="1"/>
    <col min="7691" max="7691" width="8.140625" style="1" customWidth="1"/>
    <col min="7692" max="7692" width="8.28515625" style="1" customWidth="1"/>
    <col min="7693" max="7693" width="9.7109375" style="1" customWidth="1"/>
    <col min="7694" max="7694" width="9.85546875" style="1" customWidth="1"/>
    <col min="7695" max="7695" width="15.42578125" style="1" customWidth="1"/>
    <col min="7696" max="7936" width="8.7109375" style="1"/>
    <col min="7937" max="7937" width="16" style="1" customWidth="1"/>
    <col min="7938" max="7938" width="22.140625" style="1" customWidth="1"/>
    <col min="7939" max="7939" width="6.7109375" style="1" customWidth="1"/>
    <col min="7940" max="7940" width="6.5703125" style="1" customWidth="1"/>
    <col min="7941" max="7941" width="7.7109375" style="1" customWidth="1"/>
    <col min="7942" max="7942" width="7.42578125" style="1" customWidth="1"/>
    <col min="7943" max="7943" width="8.28515625" style="1" customWidth="1"/>
    <col min="7944" max="7944" width="7" style="1" customWidth="1"/>
    <col min="7945" max="7945" width="8.5703125" style="1" customWidth="1"/>
    <col min="7946" max="7946" width="7.28515625" style="1" customWidth="1"/>
    <col min="7947" max="7947" width="8.140625" style="1" customWidth="1"/>
    <col min="7948" max="7948" width="8.28515625" style="1" customWidth="1"/>
    <col min="7949" max="7949" width="9.7109375" style="1" customWidth="1"/>
    <col min="7950" max="7950" width="9.85546875" style="1" customWidth="1"/>
    <col min="7951" max="7951" width="15.42578125" style="1" customWidth="1"/>
    <col min="7952" max="8192" width="8.7109375" style="1"/>
    <col min="8193" max="8193" width="16" style="1" customWidth="1"/>
    <col min="8194" max="8194" width="22.140625" style="1" customWidth="1"/>
    <col min="8195" max="8195" width="6.7109375" style="1" customWidth="1"/>
    <col min="8196" max="8196" width="6.5703125" style="1" customWidth="1"/>
    <col min="8197" max="8197" width="7.7109375" style="1" customWidth="1"/>
    <col min="8198" max="8198" width="7.42578125" style="1" customWidth="1"/>
    <col min="8199" max="8199" width="8.28515625" style="1" customWidth="1"/>
    <col min="8200" max="8200" width="7" style="1" customWidth="1"/>
    <col min="8201" max="8201" width="8.5703125" style="1" customWidth="1"/>
    <col min="8202" max="8202" width="7.28515625" style="1" customWidth="1"/>
    <col min="8203" max="8203" width="8.140625" style="1" customWidth="1"/>
    <col min="8204" max="8204" width="8.28515625" style="1" customWidth="1"/>
    <col min="8205" max="8205" width="9.7109375" style="1" customWidth="1"/>
    <col min="8206" max="8206" width="9.85546875" style="1" customWidth="1"/>
    <col min="8207" max="8207" width="15.42578125" style="1" customWidth="1"/>
    <col min="8208" max="8448" width="8.7109375" style="1"/>
    <col min="8449" max="8449" width="16" style="1" customWidth="1"/>
    <col min="8450" max="8450" width="22.140625" style="1" customWidth="1"/>
    <col min="8451" max="8451" width="6.7109375" style="1" customWidth="1"/>
    <col min="8452" max="8452" width="6.5703125" style="1" customWidth="1"/>
    <col min="8453" max="8453" width="7.7109375" style="1" customWidth="1"/>
    <col min="8454" max="8454" width="7.42578125" style="1" customWidth="1"/>
    <col min="8455" max="8455" width="8.28515625" style="1" customWidth="1"/>
    <col min="8456" max="8456" width="7" style="1" customWidth="1"/>
    <col min="8457" max="8457" width="8.5703125" style="1" customWidth="1"/>
    <col min="8458" max="8458" width="7.28515625" style="1" customWidth="1"/>
    <col min="8459" max="8459" width="8.140625" style="1" customWidth="1"/>
    <col min="8460" max="8460" width="8.28515625" style="1" customWidth="1"/>
    <col min="8461" max="8461" width="9.7109375" style="1" customWidth="1"/>
    <col min="8462" max="8462" width="9.85546875" style="1" customWidth="1"/>
    <col min="8463" max="8463" width="15.42578125" style="1" customWidth="1"/>
    <col min="8464" max="8704" width="8.7109375" style="1"/>
    <col min="8705" max="8705" width="16" style="1" customWidth="1"/>
    <col min="8706" max="8706" width="22.140625" style="1" customWidth="1"/>
    <col min="8707" max="8707" width="6.7109375" style="1" customWidth="1"/>
    <col min="8708" max="8708" width="6.5703125" style="1" customWidth="1"/>
    <col min="8709" max="8709" width="7.7109375" style="1" customWidth="1"/>
    <col min="8710" max="8710" width="7.42578125" style="1" customWidth="1"/>
    <col min="8711" max="8711" width="8.28515625" style="1" customWidth="1"/>
    <col min="8712" max="8712" width="7" style="1" customWidth="1"/>
    <col min="8713" max="8713" width="8.5703125" style="1" customWidth="1"/>
    <col min="8714" max="8714" width="7.28515625" style="1" customWidth="1"/>
    <col min="8715" max="8715" width="8.140625" style="1" customWidth="1"/>
    <col min="8716" max="8716" width="8.28515625" style="1" customWidth="1"/>
    <col min="8717" max="8717" width="9.7109375" style="1" customWidth="1"/>
    <col min="8718" max="8718" width="9.85546875" style="1" customWidth="1"/>
    <col min="8719" max="8719" width="15.42578125" style="1" customWidth="1"/>
    <col min="8720" max="8960" width="8.7109375" style="1"/>
    <col min="8961" max="8961" width="16" style="1" customWidth="1"/>
    <col min="8962" max="8962" width="22.140625" style="1" customWidth="1"/>
    <col min="8963" max="8963" width="6.7109375" style="1" customWidth="1"/>
    <col min="8964" max="8964" width="6.5703125" style="1" customWidth="1"/>
    <col min="8965" max="8965" width="7.7109375" style="1" customWidth="1"/>
    <col min="8966" max="8966" width="7.42578125" style="1" customWidth="1"/>
    <col min="8967" max="8967" width="8.28515625" style="1" customWidth="1"/>
    <col min="8968" max="8968" width="7" style="1" customWidth="1"/>
    <col min="8969" max="8969" width="8.5703125" style="1" customWidth="1"/>
    <col min="8970" max="8970" width="7.28515625" style="1" customWidth="1"/>
    <col min="8971" max="8971" width="8.140625" style="1" customWidth="1"/>
    <col min="8972" max="8972" width="8.28515625" style="1" customWidth="1"/>
    <col min="8973" max="8973" width="9.7109375" style="1" customWidth="1"/>
    <col min="8974" max="8974" width="9.85546875" style="1" customWidth="1"/>
    <col min="8975" max="8975" width="15.42578125" style="1" customWidth="1"/>
    <col min="8976" max="9216" width="8.7109375" style="1"/>
    <col min="9217" max="9217" width="16" style="1" customWidth="1"/>
    <col min="9218" max="9218" width="22.140625" style="1" customWidth="1"/>
    <col min="9219" max="9219" width="6.7109375" style="1" customWidth="1"/>
    <col min="9220" max="9220" width="6.5703125" style="1" customWidth="1"/>
    <col min="9221" max="9221" width="7.7109375" style="1" customWidth="1"/>
    <col min="9222" max="9222" width="7.42578125" style="1" customWidth="1"/>
    <col min="9223" max="9223" width="8.28515625" style="1" customWidth="1"/>
    <col min="9224" max="9224" width="7" style="1" customWidth="1"/>
    <col min="9225" max="9225" width="8.5703125" style="1" customWidth="1"/>
    <col min="9226" max="9226" width="7.28515625" style="1" customWidth="1"/>
    <col min="9227" max="9227" width="8.140625" style="1" customWidth="1"/>
    <col min="9228" max="9228" width="8.28515625" style="1" customWidth="1"/>
    <col min="9229" max="9229" width="9.7109375" style="1" customWidth="1"/>
    <col min="9230" max="9230" width="9.85546875" style="1" customWidth="1"/>
    <col min="9231" max="9231" width="15.42578125" style="1" customWidth="1"/>
    <col min="9232" max="9472" width="8.7109375" style="1"/>
    <col min="9473" max="9473" width="16" style="1" customWidth="1"/>
    <col min="9474" max="9474" width="22.140625" style="1" customWidth="1"/>
    <col min="9475" max="9475" width="6.7109375" style="1" customWidth="1"/>
    <col min="9476" max="9476" width="6.5703125" style="1" customWidth="1"/>
    <col min="9477" max="9477" width="7.7109375" style="1" customWidth="1"/>
    <col min="9478" max="9478" width="7.42578125" style="1" customWidth="1"/>
    <col min="9479" max="9479" width="8.28515625" style="1" customWidth="1"/>
    <col min="9480" max="9480" width="7" style="1" customWidth="1"/>
    <col min="9481" max="9481" width="8.5703125" style="1" customWidth="1"/>
    <col min="9482" max="9482" width="7.28515625" style="1" customWidth="1"/>
    <col min="9483" max="9483" width="8.140625" style="1" customWidth="1"/>
    <col min="9484" max="9484" width="8.28515625" style="1" customWidth="1"/>
    <col min="9485" max="9485" width="9.7109375" style="1" customWidth="1"/>
    <col min="9486" max="9486" width="9.85546875" style="1" customWidth="1"/>
    <col min="9487" max="9487" width="15.42578125" style="1" customWidth="1"/>
    <col min="9488" max="9728" width="8.7109375" style="1"/>
    <col min="9729" max="9729" width="16" style="1" customWidth="1"/>
    <col min="9730" max="9730" width="22.140625" style="1" customWidth="1"/>
    <col min="9731" max="9731" width="6.7109375" style="1" customWidth="1"/>
    <col min="9732" max="9732" width="6.5703125" style="1" customWidth="1"/>
    <col min="9733" max="9733" width="7.7109375" style="1" customWidth="1"/>
    <col min="9734" max="9734" width="7.42578125" style="1" customWidth="1"/>
    <col min="9735" max="9735" width="8.28515625" style="1" customWidth="1"/>
    <col min="9736" max="9736" width="7" style="1" customWidth="1"/>
    <col min="9737" max="9737" width="8.5703125" style="1" customWidth="1"/>
    <col min="9738" max="9738" width="7.28515625" style="1" customWidth="1"/>
    <col min="9739" max="9739" width="8.140625" style="1" customWidth="1"/>
    <col min="9740" max="9740" width="8.28515625" style="1" customWidth="1"/>
    <col min="9741" max="9741" width="9.7109375" style="1" customWidth="1"/>
    <col min="9742" max="9742" width="9.85546875" style="1" customWidth="1"/>
    <col min="9743" max="9743" width="15.42578125" style="1" customWidth="1"/>
    <col min="9744" max="9984" width="8.7109375" style="1"/>
    <col min="9985" max="9985" width="16" style="1" customWidth="1"/>
    <col min="9986" max="9986" width="22.140625" style="1" customWidth="1"/>
    <col min="9987" max="9987" width="6.7109375" style="1" customWidth="1"/>
    <col min="9988" max="9988" width="6.5703125" style="1" customWidth="1"/>
    <col min="9989" max="9989" width="7.7109375" style="1" customWidth="1"/>
    <col min="9990" max="9990" width="7.42578125" style="1" customWidth="1"/>
    <col min="9991" max="9991" width="8.28515625" style="1" customWidth="1"/>
    <col min="9992" max="9992" width="7" style="1" customWidth="1"/>
    <col min="9993" max="9993" width="8.5703125" style="1" customWidth="1"/>
    <col min="9994" max="9994" width="7.28515625" style="1" customWidth="1"/>
    <col min="9995" max="9995" width="8.140625" style="1" customWidth="1"/>
    <col min="9996" max="9996" width="8.28515625" style="1" customWidth="1"/>
    <col min="9997" max="9997" width="9.7109375" style="1" customWidth="1"/>
    <col min="9998" max="9998" width="9.85546875" style="1" customWidth="1"/>
    <col min="9999" max="9999" width="15.42578125" style="1" customWidth="1"/>
    <col min="10000" max="10240" width="8.7109375" style="1"/>
    <col min="10241" max="10241" width="16" style="1" customWidth="1"/>
    <col min="10242" max="10242" width="22.140625" style="1" customWidth="1"/>
    <col min="10243" max="10243" width="6.7109375" style="1" customWidth="1"/>
    <col min="10244" max="10244" width="6.5703125" style="1" customWidth="1"/>
    <col min="10245" max="10245" width="7.7109375" style="1" customWidth="1"/>
    <col min="10246" max="10246" width="7.42578125" style="1" customWidth="1"/>
    <col min="10247" max="10247" width="8.28515625" style="1" customWidth="1"/>
    <col min="10248" max="10248" width="7" style="1" customWidth="1"/>
    <col min="10249" max="10249" width="8.5703125" style="1" customWidth="1"/>
    <col min="10250" max="10250" width="7.28515625" style="1" customWidth="1"/>
    <col min="10251" max="10251" width="8.140625" style="1" customWidth="1"/>
    <col min="10252" max="10252" width="8.28515625" style="1" customWidth="1"/>
    <col min="10253" max="10253" width="9.7109375" style="1" customWidth="1"/>
    <col min="10254" max="10254" width="9.85546875" style="1" customWidth="1"/>
    <col min="10255" max="10255" width="15.42578125" style="1" customWidth="1"/>
    <col min="10256" max="10496" width="8.7109375" style="1"/>
    <col min="10497" max="10497" width="16" style="1" customWidth="1"/>
    <col min="10498" max="10498" width="22.140625" style="1" customWidth="1"/>
    <col min="10499" max="10499" width="6.7109375" style="1" customWidth="1"/>
    <col min="10500" max="10500" width="6.5703125" style="1" customWidth="1"/>
    <col min="10501" max="10501" width="7.7109375" style="1" customWidth="1"/>
    <col min="10502" max="10502" width="7.42578125" style="1" customWidth="1"/>
    <col min="10503" max="10503" width="8.28515625" style="1" customWidth="1"/>
    <col min="10504" max="10504" width="7" style="1" customWidth="1"/>
    <col min="10505" max="10505" width="8.5703125" style="1" customWidth="1"/>
    <col min="10506" max="10506" width="7.28515625" style="1" customWidth="1"/>
    <col min="10507" max="10507" width="8.140625" style="1" customWidth="1"/>
    <col min="10508" max="10508" width="8.28515625" style="1" customWidth="1"/>
    <col min="10509" max="10509" width="9.7109375" style="1" customWidth="1"/>
    <col min="10510" max="10510" width="9.85546875" style="1" customWidth="1"/>
    <col min="10511" max="10511" width="15.42578125" style="1" customWidth="1"/>
    <col min="10512" max="10752" width="8.7109375" style="1"/>
    <col min="10753" max="10753" width="16" style="1" customWidth="1"/>
    <col min="10754" max="10754" width="22.140625" style="1" customWidth="1"/>
    <col min="10755" max="10755" width="6.7109375" style="1" customWidth="1"/>
    <col min="10756" max="10756" width="6.5703125" style="1" customWidth="1"/>
    <col min="10757" max="10757" width="7.7109375" style="1" customWidth="1"/>
    <col min="10758" max="10758" width="7.42578125" style="1" customWidth="1"/>
    <col min="10759" max="10759" width="8.28515625" style="1" customWidth="1"/>
    <col min="10760" max="10760" width="7" style="1" customWidth="1"/>
    <col min="10761" max="10761" width="8.5703125" style="1" customWidth="1"/>
    <col min="10762" max="10762" width="7.28515625" style="1" customWidth="1"/>
    <col min="10763" max="10763" width="8.140625" style="1" customWidth="1"/>
    <col min="10764" max="10764" width="8.28515625" style="1" customWidth="1"/>
    <col min="10765" max="10765" width="9.7109375" style="1" customWidth="1"/>
    <col min="10766" max="10766" width="9.85546875" style="1" customWidth="1"/>
    <col min="10767" max="10767" width="15.42578125" style="1" customWidth="1"/>
    <col min="10768" max="11008" width="8.7109375" style="1"/>
    <col min="11009" max="11009" width="16" style="1" customWidth="1"/>
    <col min="11010" max="11010" width="22.140625" style="1" customWidth="1"/>
    <col min="11011" max="11011" width="6.7109375" style="1" customWidth="1"/>
    <col min="11012" max="11012" width="6.5703125" style="1" customWidth="1"/>
    <col min="11013" max="11013" width="7.7109375" style="1" customWidth="1"/>
    <col min="11014" max="11014" width="7.42578125" style="1" customWidth="1"/>
    <col min="11015" max="11015" width="8.28515625" style="1" customWidth="1"/>
    <col min="11016" max="11016" width="7" style="1" customWidth="1"/>
    <col min="11017" max="11017" width="8.5703125" style="1" customWidth="1"/>
    <col min="11018" max="11018" width="7.28515625" style="1" customWidth="1"/>
    <col min="11019" max="11019" width="8.140625" style="1" customWidth="1"/>
    <col min="11020" max="11020" width="8.28515625" style="1" customWidth="1"/>
    <col min="11021" max="11021" width="9.7109375" style="1" customWidth="1"/>
    <col min="11022" max="11022" width="9.85546875" style="1" customWidth="1"/>
    <col min="11023" max="11023" width="15.42578125" style="1" customWidth="1"/>
    <col min="11024" max="11264" width="8.7109375" style="1"/>
    <col min="11265" max="11265" width="16" style="1" customWidth="1"/>
    <col min="11266" max="11266" width="22.140625" style="1" customWidth="1"/>
    <col min="11267" max="11267" width="6.7109375" style="1" customWidth="1"/>
    <col min="11268" max="11268" width="6.5703125" style="1" customWidth="1"/>
    <col min="11269" max="11269" width="7.7109375" style="1" customWidth="1"/>
    <col min="11270" max="11270" width="7.42578125" style="1" customWidth="1"/>
    <col min="11271" max="11271" width="8.28515625" style="1" customWidth="1"/>
    <col min="11272" max="11272" width="7" style="1" customWidth="1"/>
    <col min="11273" max="11273" width="8.5703125" style="1" customWidth="1"/>
    <col min="11274" max="11274" width="7.28515625" style="1" customWidth="1"/>
    <col min="11275" max="11275" width="8.140625" style="1" customWidth="1"/>
    <col min="11276" max="11276" width="8.28515625" style="1" customWidth="1"/>
    <col min="11277" max="11277" width="9.7109375" style="1" customWidth="1"/>
    <col min="11278" max="11278" width="9.85546875" style="1" customWidth="1"/>
    <col min="11279" max="11279" width="15.42578125" style="1" customWidth="1"/>
    <col min="11280" max="11520" width="8.7109375" style="1"/>
    <col min="11521" max="11521" width="16" style="1" customWidth="1"/>
    <col min="11522" max="11522" width="22.140625" style="1" customWidth="1"/>
    <col min="11523" max="11523" width="6.7109375" style="1" customWidth="1"/>
    <col min="11524" max="11524" width="6.5703125" style="1" customWidth="1"/>
    <col min="11525" max="11525" width="7.7109375" style="1" customWidth="1"/>
    <col min="11526" max="11526" width="7.42578125" style="1" customWidth="1"/>
    <col min="11527" max="11527" width="8.28515625" style="1" customWidth="1"/>
    <col min="11528" max="11528" width="7" style="1" customWidth="1"/>
    <col min="11529" max="11529" width="8.5703125" style="1" customWidth="1"/>
    <col min="11530" max="11530" width="7.28515625" style="1" customWidth="1"/>
    <col min="11531" max="11531" width="8.140625" style="1" customWidth="1"/>
    <col min="11532" max="11532" width="8.28515625" style="1" customWidth="1"/>
    <col min="11533" max="11533" width="9.7109375" style="1" customWidth="1"/>
    <col min="11534" max="11534" width="9.85546875" style="1" customWidth="1"/>
    <col min="11535" max="11535" width="15.42578125" style="1" customWidth="1"/>
    <col min="11536" max="11776" width="8.7109375" style="1"/>
    <col min="11777" max="11777" width="16" style="1" customWidth="1"/>
    <col min="11778" max="11778" width="22.140625" style="1" customWidth="1"/>
    <col min="11779" max="11779" width="6.7109375" style="1" customWidth="1"/>
    <col min="11780" max="11780" width="6.5703125" style="1" customWidth="1"/>
    <col min="11781" max="11781" width="7.7109375" style="1" customWidth="1"/>
    <col min="11782" max="11782" width="7.42578125" style="1" customWidth="1"/>
    <col min="11783" max="11783" width="8.28515625" style="1" customWidth="1"/>
    <col min="11784" max="11784" width="7" style="1" customWidth="1"/>
    <col min="11785" max="11785" width="8.5703125" style="1" customWidth="1"/>
    <col min="11786" max="11786" width="7.28515625" style="1" customWidth="1"/>
    <col min="11787" max="11787" width="8.140625" style="1" customWidth="1"/>
    <col min="11788" max="11788" width="8.28515625" style="1" customWidth="1"/>
    <col min="11789" max="11789" width="9.7109375" style="1" customWidth="1"/>
    <col min="11790" max="11790" width="9.85546875" style="1" customWidth="1"/>
    <col min="11791" max="11791" width="15.42578125" style="1" customWidth="1"/>
    <col min="11792" max="12032" width="8.7109375" style="1"/>
    <col min="12033" max="12033" width="16" style="1" customWidth="1"/>
    <col min="12034" max="12034" width="22.140625" style="1" customWidth="1"/>
    <col min="12035" max="12035" width="6.7109375" style="1" customWidth="1"/>
    <col min="12036" max="12036" width="6.5703125" style="1" customWidth="1"/>
    <col min="12037" max="12037" width="7.7109375" style="1" customWidth="1"/>
    <col min="12038" max="12038" width="7.42578125" style="1" customWidth="1"/>
    <col min="12039" max="12039" width="8.28515625" style="1" customWidth="1"/>
    <col min="12040" max="12040" width="7" style="1" customWidth="1"/>
    <col min="12041" max="12041" width="8.5703125" style="1" customWidth="1"/>
    <col min="12042" max="12042" width="7.28515625" style="1" customWidth="1"/>
    <col min="12043" max="12043" width="8.140625" style="1" customWidth="1"/>
    <col min="12044" max="12044" width="8.28515625" style="1" customWidth="1"/>
    <col min="12045" max="12045" width="9.7109375" style="1" customWidth="1"/>
    <col min="12046" max="12046" width="9.85546875" style="1" customWidth="1"/>
    <col min="12047" max="12047" width="15.42578125" style="1" customWidth="1"/>
    <col min="12048" max="12288" width="8.7109375" style="1"/>
    <col min="12289" max="12289" width="16" style="1" customWidth="1"/>
    <col min="12290" max="12290" width="22.140625" style="1" customWidth="1"/>
    <col min="12291" max="12291" width="6.7109375" style="1" customWidth="1"/>
    <col min="12292" max="12292" width="6.5703125" style="1" customWidth="1"/>
    <col min="12293" max="12293" width="7.7109375" style="1" customWidth="1"/>
    <col min="12294" max="12294" width="7.42578125" style="1" customWidth="1"/>
    <col min="12295" max="12295" width="8.28515625" style="1" customWidth="1"/>
    <col min="12296" max="12296" width="7" style="1" customWidth="1"/>
    <col min="12297" max="12297" width="8.5703125" style="1" customWidth="1"/>
    <col min="12298" max="12298" width="7.28515625" style="1" customWidth="1"/>
    <col min="12299" max="12299" width="8.140625" style="1" customWidth="1"/>
    <col min="12300" max="12300" width="8.28515625" style="1" customWidth="1"/>
    <col min="12301" max="12301" width="9.7109375" style="1" customWidth="1"/>
    <col min="12302" max="12302" width="9.85546875" style="1" customWidth="1"/>
    <col min="12303" max="12303" width="15.42578125" style="1" customWidth="1"/>
    <col min="12304" max="12544" width="8.7109375" style="1"/>
    <col min="12545" max="12545" width="16" style="1" customWidth="1"/>
    <col min="12546" max="12546" width="22.140625" style="1" customWidth="1"/>
    <col min="12547" max="12547" width="6.7109375" style="1" customWidth="1"/>
    <col min="12548" max="12548" width="6.5703125" style="1" customWidth="1"/>
    <col min="12549" max="12549" width="7.7109375" style="1" customWidth="1"/>
    <col min="12550" max="12550" width="7.42578125" style="1" customWidth="1"/>
    <col min="12551" max="12551" width="8.28515625" style="1" customWidth="1"/>
    <col min="12552" max="12552" width="7" style="1" customWidth="1"/>
    <col min="12553" max="12553" width="8.5703125" style="1" customWidth="1"/>
    <col min="12554" max="12554" width="7.28515625" style="1" customWidth="1"/>
    <col min="12555" max="12555" width="8.140625" style="1" customWidth="1"/>
    <col min="12556" max="12556" width="8.28515625" style="1" customWidth="1"/>
    <col min="12557" max="12557" width="9.7109375" style="1" customWidth="1"/>
    <col min="12558" max="12558" width="9.85546875" style="1" customWidth="1"/>
    <col min="12559" max="12559" width="15.42578125" style="1" customWidth="1"/>
    <col min="12560" max="12800" width="8.7109375" style="1"/>
    <col min="12801" max="12801" width="16" style="1" customWidth="1"/>
    <col min="12802" max="12802" width="22.140625" style="1" customWidth="1"/>
    <col min="12803" max="12803" width="6.7109375" style="1" customWidth="1"/>
    <col min="12804" max="12804" width="6.5703125" style="1" customWidth="1"/>
    <col min="12805" max="12805" width="7.7109375" style="1" customWidth="1"/>
    <col min="12806" max="12806" width="7.42578125" style="1" customWidth="1"/>
    <col min="12807" max="12807" width="8.28515625" style="1" customWidth="1"/>
    <col min="12808" max="12808" width="7" style="1" customWidth="1"/>
    <col min="12809" max="12809" width="8.5703125" style="1" customWidth="1"/>
    <col min="12810" max="12810" width="7.28515625" style="1" customWidth="1"/>
    <col min="12811" max="12811" width="8.140625" style="1" customWidth="1"/>
    <col min="12812" max="12812" width="8.28515625" style="1" customWidth="1"/>
    <col min="12813" max="12813" width="9.7109375" style="1" customWidth="1"/>
    <col min="12814" max="12814" width="9.85546875" style="1" customWidth="1"/>
    <col min="12815" max="12815" width="15.42578125" style="1" customWidth="1"/>
    <col min="12816" max="13056" width="8.7109375" style="1"/>
    <col min="13057" max="13057" width="16" style="1" customWidth="1"/>
    <col min="13058" max="13058" width="22.140625" style="1" customWidth="1"/>
    <col min="13059" max="13059" width="6.7109375" style="1" customWidth="1"/>
    <col min="13060" max="13060" width="6.5703125" style="1" customWidth="1"/>
    <col min="13061" max="13061" width="7.7109375" style="1" customWidth="1"/>
    <col min="13062" max="13062" width="7.42578125" style="1" customWidth="1"/>
    <col min="13063" max="13063" width="8.28515625" style="1" customWidth="1"/>
    <col min="13064" max="13064" width="7" style="1" customWidth="1"/>
    <col min="13065" max="13065" width="8.5703125" style="1" customWidth="1"/>
    <col min="13066" max="13066" width="7.28515625" style="1" customWidth="1"/>
    <col min="13067" max="13067" width="8.140625" style="1" customWidth="1"/>
    <col min="13068" max="13068" width="8.28515625" style="1" customWidth="1"/>
    <col min="13069" max="13069" width="9.7109375" style="1" customWidth="1"/>
    <col min="13070" max="13070" width="9.85546875" style="1" customWidth="1"/>
    <col min="13071" max="13071" width="15.42578125" style="1" customWidth="1"/>
    <col min="13072" max="13312" width="8.7109375" style="1"/>
    <col min="13313" max="13313" width="16" style="1" customWidth="1"/>
    <col min="13314" max="13314" width="22.140625" style="1" customWidth="1"/>
    <col min="13315" max="13315" width="6.7109375" style="1" customWidth="1"/>
    <col min="13316" max="13316" width="6.5703125" style="1" customWidth="1"/>
    <col min="13317" max="13317" width="7.7109375" style="1" customWidth="1"/>
    <col min="13318" max="13318" width="7.42578125" style="1" customWidth="1"/>
    <col min="13319" max="13319" width="8.28515625" style="1" customWidth="1"/>
    <col min="13320" max="13320" width="7" style="1" customWidth="1"/>
    <col min="13321" max="13321" width="8.5703125" style="1" customWidth="1"/>
    <col min="13322" max="13322" width="7.28515625" style="1" customWidth="1"/>
    <col min="13323" max="13323" width="8.140625" style="1" customWidth="1"/>
    <col min="13324" max="13324" width="8.28515625" style="1" customWidth="1"/>
    <col min="13325" max="13325" width="9.7109375" style="1" customWidth="1"/>
    <col min="13326" max="13326" width="9.85546875" style="1" customWidth="1"/>
    <col min="13327" max="13327" width="15.42578125" style="1" customWidth="1"/>
    <col min="13328" max="13568" width="8.7109375" style="1"/>
    <col min="13569" max="13569" width="16" style="1" customWidth="1"/>
    <col min="13570" max="13570" width="22.140625" style="1" customWidth="1"/>
    <col min="13571" max="13571" width="6.7109375" style="1" customWidth="1"/>
    <col min="13572" max="13572" width="6.5703125" style="1" customWidth="1"/>
    <col min="13573" max="13573" width="7.7109375" style="1" customWidth="1"/>
    <col min="13574" max="13574" width="7.42578125" style="1" customWidth="1"/>
    <col min="13575" max="13575" width="8.28515625" style="1" customWidth="1"/>
    <col min="13576" max="13576" width="7" style="1" customWidth="1"/>
    <col min="13577" max="13577" width="8.5703125" style="1" customWidth="1"/>
    <col min="13578" max="13578" width="7.28515625" style="1" customWidth="1"/>
    <col min="13579" max="13579" width="8.140625" style="1" customWidth="1"/>
    <col min="13580" max="13580" width="8.28515625" style="1" customWidth="1"/>
    <col min="13581" max="13581" width="9.7109375" style="1" customWidth="1"/>
    <col min="13582" max="13582" width="9.85546875" style="1" customWidth="1"/>
    <col min="13583" max="13583" width="15.42578125" style="1" customWidth="1"/>
    <col min="13584" max="13824" width="8.7109375" style="1"/>
    <col min="13825" max="13825" width="16" style="1" customWidth="1"/>
    <col min="13826" max="13826" width="22.140625" style="1" customWidth="1"/>
    <col min="13827" max="13827" width="6.7109375" style="1" customWidth="1"/>
    <col min="13828" max="13828" width="6.5703125" style="1" customWidth="1"/>
    <col min="13829" max="13829" width="7.7109375" style="1" customWidth="1"/>
    <col min="13830" max="13830" width="7.42578125" style="1" customWidth="1"/>
    <col min="13831" max="13831" width="8.28515625" style="1" customWidth="1"/>
    <col min="13832" max="13832" width="7" style="1" customWidth="1"/>
    <col min="13833" max="13833" width="8.5703125" style="1" customWidth="1"/>
    <col min="13834" max="13834" width="7.28515625" style="1" customWidth="1"/>
    <col min="13835" max="13835" width="8.140625" style="1" customWidth="1"/>
    <col min="13836" max="13836" width="8.28515625" style="1" customWidth="1"/>
    <col min="13837" max="13837" width="9.7109375" style="1" customWidth="1"/>
    <col min="13838" max="13838" width="9.85546875" style="1" customWidth="1"/>
    <col min="13839" max="13839" width="15.42578125" style="1" customWidth="1"/>
    <col min="13840" max="14080" width="8.7109375" style="1"/>
    <col min="14081" max="14081" width="16" style="1" customWidth="1"/>
    <col min="14082" max="14082" width="22.140625" style="1" customWidth="1"/>
    <col min="14083" max="14083" width="6.7109375" style="1" customWidth="1"/>
    <col min="14084" max="14084" width="6.5703125" style="1" customWidth="1"/>
    <col min="14085" max="14085" width="7.7109375" style="1" customWidth="1"/>
    <col min="14086" max="14086" width="7.42578125" style="1" customWidth="1"/>
    <col min="14087" max="14087" width="8.28515625" style="1" customWidth="1"/>
    <col min="14088" max="14088" width="7" style="1" customWidth="1"/>
    <col min="14089" max="14089" width="8.5703125" style="1" customWidth="1"/>
    <col min="14090" max="14090" width="7.28515625" style="1" customWidth="1"/>
    <col min="14091" max="14091" width="8.140625" style="1" customWidth="1"/>
    <col min="14092" max="14092" width="8.28515625" style="1" customWidth="1"/>
    <col min="14093" max="14093" width="9.7109375" style="1" customWidth="1"/>
    <col min="14094" max="14094" width="9.85546875" style="1" customWidth="1"/>
    <col min="14095" max="14095" width="15.42578125" style="1" customWidth="1"/>
    <col min="14096" max="14336" width="8.7109375" style="1"/>
    <col min="14337" max="14337" width="16" style="1" customWidth="1"/>
    <col min="14338" max="14338" width="22.140625" style="1" customWidth="1"/>
    <col min="14339" max="14339" width="6.7109375" style="1" customWidth="1"/>
    <col min="14340" max="14340" width="6.5703125" style="1" customWidth="1"/>
    <col min="14341" max="14341" width="7.7109375" style="1" customWidth="1"/>
    <col min="14342" max="14342" width="7.42578125" style="1" customWidth="1"/>
    <col min="14343" max="14343" width="8.28515625" style="1" customWidth="1"/>
    <col min="14344" max="14344" width="7" style="1" customWidth="1"/>
    <col min="14345" max="14345" width="8.5703125" style="1" customWidth="1"/>
    <col min="14346" max="14346" width="7.28515625" style="1" customWidth="1"/>
    <col min="14347" max="14347" width="8.140625" style="1" customWidth="1"/>
    <col min="14348" max="14348" width="8.28515625" style="1" customWidth="1"/>
    <col min="14349" max="14349" width="9.7109375" style="1" customWidth="1"/>
    <col min="14350" max="14350" width="9.85546875" style="1" customWidth="1"/>
    <col min="14351" max="14351" width="15.42578125" style="1" customWidth="1"/>
    <col min="14352" max="14592" width="8.7109375" style="1"/>
    <col min="14593" max="14593" width="16" style="1" customWidth="1"/>
    <col min="14594" max="14594" width="22.140625" style="1" customWidth="1"/>
    <col min="14595" max="14595" width="6.7109375" style="1" customWidth="1"/>
    <col min="14596" max="14596" width="6.5703125" style="1" customWidth="1"/>
    <col min="14597" max="14597" width="7.7109375" style="1" customWidth="1"/>
    <col min="14598" max="14598" width="7.42578125" style="1" customWidth="1"/>
    <col min="14599" max="14599" width="8.28515625" style="1" customWidth="1"/>
    <col min="14600" max="14600" width="7" style="1" customWidth="1"/>
    <col min="14601" max="14601" width="8.5703125" style="1" customWidth="1"/>
    <col min="14602" max="14602" width="7.28515625" style="1" customWidth="1"/>
    <col min="14603" max="14603" width="8.140625" style="1" customWidth="1"/>
    <col min="14604" max="14604" width="8.28515625" style="1" customWidth="1"/>
    <col min="14605" max="14605" width="9.7109375" style="1" customWidth="1"/>
    <col min="14606" max="14606" width="9.85546875" style="1" customWidth="1"/>
    <col min="14607" max="14607" width="15.42578125" style="1" customWidth="1"/>
    <col min="14608" max="14848" width="8.7109375" style="1"/>
    <col min="14849" max="14849" width="16" style="1" customWidth="1"/>
    <col min="14850" max="14850" width="22.140625" style="1" customWidth="1"/>
    <col min="14851" max="14851" width="6.7109375" style="1" customWidth="1"/>
    <col min="14852" max="14852" width="6.5703125" style="1" customWidth="1"/>
    <col min="14853" max="14853" width="7.7109375" style="1" customWidth="1"/>
    <col min="14854" max="14854" width="7.42578125" style="1" customWidth="1"/>
    <col min="14855" max="14855" width="8.28515625" style="1" customWidth="1"/>
    <col min="14856" max="14856" width="7" style="1" customWidth="1"/>
    <col min="14857" max="14857" width="8.5703125" style="1" customWidth="1"/>
    <col min="14858" max="14858" width="7.28515625" style="1" customWidth="1"/>
    <col min="14859" max="14859" width="8.140625" style="1" customWidth="1"/>
    <col min="14860" max="14860" width="8.28515625" style="1" customWidth="1"/>
    <col min="14861" max="14861" width="9.7109375" style="1" customWidth="1"/>
    <col min="14862" max="14862" width="9.85546875" style="1" customWidth="1"/>
    <col min="14863" max="14863" width="15.42578125" style="1" customWidth="1"/>
    <col min="14864" max="15104" width="8.7109375" style="1"/>
    <col min="15105" max="15105" width="16" style="1" customWidth="1"/>
    <col min="15106" max="15106" width="22.140625" style="1" customWidth="1"/>
    <col min="15107" max="15107" width="6.7109375" style="1" customWidth="1"/>
    <col min="15108" max="15108" width="6.5703125" style="1" customWidth="1"/>
    <col min="15109" max="15109" width="7.7109375" style="1" customWidth="1"/>
    <col min="15110" max="15110" width="7.42578125" style="1" customWidth="1"/>
    <col min="15111" max="15111" width="8.28515625" style="1" customWidth="1"/>
    <col min="15112" max="15112" width="7" style="1" customWidth="1"/>
    <col min="15113" max="15113" width="8.5703125" style="1" customWidth="1"/>
    <col min="15114" max="15114" width="7.28515625" style="1" customWidth="1"/>
    <col min="15115" max="15115" width="8.140625" style="1" customWidth="1"/>
    <col min="15116" max="15116" width="8.28515625" style="1" customWidth="1"/>
    <col min="15117" max="15117" width="9.7109375" style="1" customWidth="1"/>
    <col min="15118" max="15118" width="9.85546875" style="1" customWidth="1"/>
    <col min="15119" max="15119" width="15.42578125" style="1" customWidth="1"/>
    <col min="15120" max="15360" width="8.7109375" style="1"/>
    <col min="15361" max="15361" width="16" style="1" customWidth="1"/>
    <col min="15362" max="15362" width="22.140625" style="1" customWidth="1"/>
    <col min="15363" max="15363" width="6.7109375" style="1" customWidth="1"/>
    <col min="15364" max="15364" width="6.5703125" style="1" customWidth="1"/>
    <col min="15365" max="15365" width="7.7109375" style="1" customWidth="1"/>
    <col min="15366" max="15366" width="7.42578125" style="1" customWidth="1"/>
    <col min="15367" max="15367" width="8.28515625" style="1" customWidth="1"/>
    <col min="15368" max="15368" width="7" style="1" customWidth="1"/>
    <col min="15369" max="15369" width="8.5703125" style="1" customWidth="1"/>
    <col min="15370" max="15370" width="7.28515625" style="1" customWidth="1"/>
    <col min="15371" max="15371" width="8.140625" style="1" customWidth="1"/>
    <col min="15372" max="15372" width="8.28515625" style="1" customWidth="1"/>
    <col min="15373" max="15373" width="9.7109375" style="1" customWidth="1"/>
    <col min="15374" max="15374" width="9.85546875" style="1" customWidth="1"/>
    <col min="15375" max="15375" width="15.42578125" style="1" customWidth="1"/>
    <col min="15376" max="15616" width="8.7109375" style="1"/>
    <col min="15617" max="15617" width="16" style="1" customWidth="1"/>
    <col min="15618" max="15618" width="22.140625" style="1" customWidth="1"/>
    <col min="15619" max="15619" width="6.7109375" style="1" customWidth="1"/>
    <col min="15620" max="15620" width="6.5703125" style="1" customWidth="1"/>
    <col min="15621" max="15621" width="7.7109375" style="1" customWidth="1"/>
    <col min="15622" max="15622" width="7.42578125" style="1" customWidth="1"/>
    <col min="15623" max="15623" width="8.28515625" style="1" customWidth="1"/>
    <col min="15624" max="15624" width="7" style="1" customWidth="1"/>
    <col min="15625" max="15625" width="8.5703125" style="1" customWidth="1"/>
    <col min="15626" max="15626" width="7.28515625" style="1" customWidth="1"/>
    <col min="15627" max="15627" width="8.140625" style="1" customWidth="1"/>
    <col min="15628" max="15628" width="8.28515625" style="1" customWidth="1"/>
    <col min="15629" max="15629" width="9.7109375" style="1" customWidth="1"/>
    <col min="15630" max="15630" width="9.85546875" style="1" customWidth="1"/>
    <col min="15631" max="15631" width="15.42578125" style="1" customWidth="1"/>
    <col min="15632" max="15872" width="8.7109375" style="1"/>
    <col min="15873" max="15873" width="16" style="1" customWidth="1"/>
    <col min="15874" max="15874" width="22.140625" style="1" customWidth="1"/>
    <col min="15875" max="15875" width="6.7109375" style="1" customWidth="1"/>
    <col min="15876" max="15876" width="6.5703125" style="1" customWidth="1"/>
    <col min="15877" max="15877" width="7.7109375" style="1" customWidth="1"/>
    <col min="15878" max="15878" width="7.42578125" style="1" customWidth="1"/>
    <col min="15879" max="15879" width="8.28515625" style="1" customWidth="1"/>
    <col min="15880" max="15880" width="7" style="1" customWidth="1"/>
    <col min="15881" max="15881" width="8.5703125" style="1" customWidth="1"/>
    <col min="15882" max="15882" width="7.28515625" style="1" customWidth="1"/>
    <col min="15883" max="15883" width="8.140625" style="1" customWidth="1"/>
    <col min="15884" max="15884" width="8.28515625" style="1" customWidth="1"/>
    <col min="15885" max="15885" width="9.7109375" style="1" customWidth="1"/>
    <col min="15886" max="15886" width="9.85546875" style="1" customWidth="1"/>
    <col min="15887" max="15887" width="15.42578125" style="1" customWidth="1"/>
    <col min="15888" max="16128" width="8.7109375" style="1"/>
    <col min="16129" max="16129" width="16" style="1" customWidth="1"/>
    <col min="16130" max="16130" width="22.140625" style="1" customWidth="1"/>
    <col min="16131" max="16131" width="6.7109375" style="1" customWidth="1"/>
    <col min="16132" max="16132" width="6.5703125" style="1" customWidth="1"/>
    <col min="16133" max="16133" width="7.7109375" style="1" customWidth="1"/>
    <col min="16134" max="16134" width="7.42578125" style="1" customWidth="1"/>
    <col min="16135" max="16135" width="8.28515625" style="1" customWidth="1"/>
    <col min="16136" max="16136" width="7" style="1" customWidth="1"/>
    <col min="16137" max="16137" width="8.5703125" style="1" customWidth="1"/>
    <col min="16138" max="16138" width="7.28515625" style="1" customWidth="1"/>
    <col min="16139" max="16139" width="8.140625" style="1" customWidth="1"/>
    <col min="16140" max="16140" width="8.28515625" style="1" customWidth="1"/>
    <col min="16141" max="16141" width="9.7109375" style="1" customWidth="1"/>
    <col min="16142" max="16142" width="9.85546875" style="1" customWidth="1"/>
    <col min="16143" max="16143" width="15.42578125" style="1" customWidth="1"/>
    <col min="16144" max="16384" width="8.7109375" style="1"/>
  </cols>
  <sheetData>
    <row r="1" spans="1:15" ht="15" customHeight="1">
      <c r="A1" s="282" t="s">
        <v>0</v>
      </c>
      <c r="B1" s="282" t="s">
        <v>248</v>
      </c>
      <c r="C1" s="301" t="s">
        <v>1</v>
      </c>
      <c r="D1" s="302"/>
      <c r="E1" s="301" t="s">
        <v>2</v>
      </c>
      <c r="F1" s="302"/>
      <c r="G1" s="282" t="s">
        <v>3</v>
      </c>
      <c r="H1" s="282"/>
      <c r="I1" s="282"/>
      <c r="J1" s="282"/>
      <c r="K1" s="282"/>
      <c r="L1" s="233"/>
      <c r="M1" s="301" t="s">
        <v>4</v>
      </c>
      <c r="N1" s="302"/>
      <c r="O1" s="282" t="s">
        <v>338</v>
      </c>
    </row>
    <row r="2" spans="1:15">
      <c r="A2" s="282"/>
      <c r="B2" s="282"/>
      <c r="C2" s="303"/>
      <c r="D2" s="304"/>
      <c r="E2" s="303"/>
      <c r="F2" s="304"/>
      <c r="G2" s="305" t="s">
        <v>339</v>
      </c>
      <c r="H2" s="306"/>
      <c r="I2" s="305" t="s">
        <v>340</v>
      </c>
      <c r="J2" s="306"/>
      <c r="K2" s="305" t="s">
        <v>341</v>
      </c>
      <c r="L2" s="306"/>
      <c r="M2" s="303"/>
      <c r="N2" s="304"/>
      <c r="O2" s="282"/>
    </row>
    <row r="3" spans="1:15" ht="30">
      <c r="A3" s="225" t="s">
        <v>292</v>
      </c>
      <c r="B3" s="3"/>
      <c r="C3" s="224" t="s">
        <v>252</v>
      </c>
      <c r="D3" s="65" t="s">
        <v>253</v>
      </c>
      <c r="E3" s="224" t="s">
        <v>252</v>
      </c>
      <c r="F3" s="65" t="s">
        <v>253</v>
      </c>
      <c r="G3" s="224" t="s">
        <v>252</v>
      </c>
      <c r="H3" s="65" t="s">
        <v>253</v>
      </c>
      <c r="I3" s="224" t="s">
        <v>252</v>
      </c>
      <c r="J3" s="65" t="s">
        <v>253</v>
      </c>
      <c r="K3" s="224" t="s">
        <v>252</v>
      </c>
      <c r="L3" s="65" t="s">
        <v>253</v>
      </c>
      <c r="M3" s="224" t="s">
        <v>252</v>
      </c>
      <c r="N3" s="65" t="s">
        <v>253</v>
      </c>
      <c r="O3" s="224"/>
    </row>
    <row r="4" spans="1:15">
      <c r="A4" s="21" t="s">
        <v>8</v>
      </c>
      <c r="B4" s="3"/>
      <c r="C4" s="21"/>
      <c r="D4" s="21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>
      <c r="A5" s="21" t="s">
        <v>9</v>
      </c>
      <c r="B5" s="3"/>
      <c r="C5" s="21"/>
      <c r="D5" s="21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ht="30">
      <c r="A6" s="222"/>
      <c r="B6" s="229" t="s">
        <v>10</v>
      </c>
      <c r="C6" s="223"/>
      <c r="D6" s="66"/>
      <c r="E6" s="34" t="s">
        <v>11</v>
      </c>
      <c r="F6" s="67" t="s">
        <v>35</v>
      </c>
      <c r="G6" s="68">
        <v>7.73</v>
      </c>
      <c r="H6" s="68">
        <v>9.32</v>
      </c>
      <c r="I6" s="68">
        <v>8.77</v>
      </c>
      <c r="J6" s="69">
        <v>9.85</v>
      </c>
      <c r="K6" s="69">
        <v>20.11</v>
      </c>
      <c r="L6" s="69">
        <v>24.24</v>
      </c>
      <c r="M6" s="69">
        <v>191.66</v>
      </c>
      <c r="N6" s="69">
        <v>232.28</v>
      </c>
      <c r="O6" s="203" t="s">
        <v>259</v>
      </c>
    </row>
    <row r="7" spans="1:15">
      <c r="A7" s="151"/>
      <c r="B7" s="234" t="s">
        <v>12</v>
      </c>
      <c r="C7" s="66">
        <v>22</v>
      </c>
      <c r="D7" s="66">
        <v>26</v>
      </c>
      <c r="E7" s="34"/>
      <c r="F7" s="67"/>
      <c r="G7" s="70">
        <v>1.32</v>
      </c>
      <c r="H7" s="70">
        <v>2.5499999999999998</v>
      </c>
      <c r="I7" s="70">
        <v>0.28000000000000003</v>
      </c>
      <c r="J7" s="70">
        <v>0.73</v>
      </c>
      <c r="K7" s="71">
        <v>18.63</v>
      </c>
      <c r="L7" s="71">
        <v>22.58</v>
      </c>
      <c r="M7" s="71">
        <v>83.06</v>
      </c>
      <c r="N7" s="71">
        <v>111.69</v>
      </c>
      <c r="O7" s="203"/>
    </row>
    <row r="8" spans="1:15">
      <c r="A8" s="151"/>
      <c r="B8" s="234" t="s">
        <v>13</v>
      </c>
      <c r="C8" s="66">
        <v>24</v>
      </c>
      <c r="D8" s="66">
        <v>24</v>
      </c>
      <c r="E8" s="34"/>
      <c r="F8" s="34"/>
      <c r="G8" s="70">
        <v>2.74</v>
      </c>
      <c r="H8" s="70">
        <v>2.74</v>
      </c>
      <c r="I8" s="70">
        <v>2.48</v>
      </c>
      <c r="J8" s="70">
        <v>2.48</v>
      </c>
      <c r="K8" s="71">
        <v>0.15</v>
      </c>
      <c r="L8" s="71">
        <v>0.15</v>
      </c>
      <c r="M8" s="71">
        <v>33.9</v>
      </c>
      <c r="N8" s="71">
        <v>33.9</v>
      </c>
      <c r="O8" s="203"/>
    </row>
    <row r="9" spans="1:15">
      <c r="A9" s="151"/>
      <c r="B9" s="234" t="s">
        <v>14</v>
      </c>
      <c r="C9" s="66">
        <v>28</v>
      </c>
      <c r="D9" s="66">
        <v>32</v>
      </c>
      <c r="E9" s="34"/>
      <c r="F9" s="67"/>
      <c r="G9" s="70">
        <v>0.5</v>
      </c>
      <c r="H9" s="70">
        <v>0.56999999999999995</v>
      </c>
      <c r="I9" s="70">
        <v>0.34</v>
      </c>
      <c r="J9" s="70">
        <v>0.38</v>
      </c>
      <c r="K9" s="71">
        <v>1.31</v>
      </c>
      <c r="L9" s="71">
        <v>1.49</v>
      </c>
      <c r="M9" s="71">
        <v>10.3</v>
      </c>
      <c r="N9" s="71">
        <v>11.77</v>
      </c>
      <c r="O9" s="203"/>
    </row>
    <row r="10" spans="1:15">
      <c r="A10" s="222"/>
      <c r="B10" s="234" t="s">
        <v>15</v>
      </c>
      <c r="C10" s="66">
        <v>3</v>
      </c>
      <c r="D10" s="66">
        <v>4</v>
      </c>
      <c r="E10" s="34"/>
      <c r="F10" s="67"/>
      <c r="G10" s="70">
        <v>0.01</v>
      </c>
      <c r="H10" s="70">
        <v>0.01</v>
      </c>
      <c r="I10" s="70">
        <v>2.48</v>
      </c>
      <c r="J10" s="70">
        <v>3.29</v>
      </c>
      <c r="K10" s="71">
        <v>0.02</v>
      </c>
      <c r="L10" s="71">
        <v>0.02</v>
      </c>
      <c r="M10" s="71">
        <v>22.4</v>
      </c>
      <c r="N10" s="71">
        <v>29.79</v>
      </c>
      <c r="O10" s="203"/>
    </row>
    <row r="11" spans="1:15">
      <c r="A11" s="222"/>
      <c r="B11" s="234" t="s">
        <v>16</v>
      </c>
      <c r="C11" s="66">
        <v>12</v>
      </c>
      <c r="D11" s="66">
        <v>20</v>
      </c>
      <c r="E11" s="34"/>
      <c r="F11" s="67"/>
      <c r="G11" s="70">
        <v>3.16</v>
      </c>
      <c r="H11" s="70">
        <v>3.45</v>
      </c>
      <c r="I11" s="70">
        <v>3.19</v>
      </c>
      <c r="J11" s="70">
        <v>2.97</v>
      </c>
      <c r="K11" s="71">
        <v>0</v>
      </c>
      <c r="L11" s="71">
        <v>0</v>
      </c>
      <c r="M11" s="71">
        <v>42</v>
      </c>
      <c r="N11" s="71">
        <v>45.13</v>
      </c>
      <c r="O11" s="203"/>
    </row>
    <row r="12" spans="1:15" ht="30">
      <c r="A12" s="30"/>
      <c r="B12" s="229" t="s">
        <v>17</v>
      </c>
      <c r="C12" s="66"/>
      <c r="D12" s="66"/>
      <c r="E12" s="72" t="s">
        <v>18</v>
      </c>
      <c r="F12" s="72" t="s">
        <v>219</v>
      </c>
      <c r="G12" s="68">
        <v>1.54</v>
      </c>
      <c r="H12" s="68">
        <v>1.92</v>
      </c>
      <c r="I12" s="68">
        <v>4.29</v>
      </c>
      <c r="J12" s="69">
        <v>4.33</v>
      </c>
      <c r="K12" s="69">
        <v>9.84</v>
      </c>
      <c r="L12" s="69">
        <v>12.84</v>
      </c>
      <c r="M12" s="69">
        <v>84.4</v>
      </c>
      <c r="N12" s="69">
        <v>100.1</v>
      </c>
      <c r="O12" s="34" t="s">
        <v>260</v>
      </c>
    </row>
    <row r="13" spans="1:15">
      <c r="A13" s="30"/>
      <c r="B13" s="234" t="s">
        <v>19</v>
      </c>
      <c r="C13" s="73" t="s">
        <v>20</v>
      </c>
      <c r="D13" s="66">
        <v>25</v>
      </c>
      <c r="E13" s="74"/>
      <c r="F13" s="67"/>
      <c r="G13" s="70">
        <v>1.52</v>
      </c>
      <c r="H13" s="70">
        <v>1.9</v>
      </c>
      <c r="I13" s="70">
        <v>0.16</v>
      </c>
      <c r="J13" s="71">
        <v>0.2</v>
      </c>
      <c r="K13" s="71">
        <v>9.8000000000000007</v>
      </c>
      <c r="L13" s="71">
        <v>12.8</v>
      </c>
      <c r="M13" s="71">
        <v>47</v>
      </c>
      <c r="N13" s="71">
        <v>62.7</v>
      </c>
      <c r="O13" s="203"/>
    </row>
    <row r="14" spans="1:15">
      <c r="A14" s="30"/>
      <c r="B14" s="234" t="s">
        <v>15</v>
      </c>
      <c r="C14" s="66">
        <v>5</v>
      </c>
      <c r="D14" s="66">
        <v>5</v>
      </c>
      <c r="E14" s="34"/>
      <c r="F14" s="67"/>
      <c r="G14" s="70">
        <v>0.02</v>
      </c>
      <c r="H14" s="70">
        <v>0.02</v>
      </c>
      <c r="I14" s="70">
        <v>4.13</v>
      </c>
      <c r="J14" s="70">
        <v>4.13</v>
      </c>
      <c r="K14" s="71">
        <v>0.04</v>
      </c>
      <c r="L14" s="71">
        <v>0.04</v>
      </c>
      <c r="M14" s="71">
        <v>37.4</v>
      </c>
      <c r="N14" s="71">
        <v>37.4</v>
      </c>
      <c r="O14" s="203"/>
    </row>
    <row r="15" spans="1:15">
      <c r="A15" s="30"/>
      <c r="B15" s="231" t="s">
        <v>21</v>
      </c>
      <c r="C15" s="66">
        <v>50</v>
      </c>
      <c r="D15" s="66">
        <v>50</v>
      </c>
      <c r="E15" s="34" t="s">
        <v>22</v>
      </c>
      <c r="F15" s="34" t="s">
        <v>22</v>
      </c>
      <c r="G15" s="68">
        <v>0.2</v>
      </c>
      <c r="H15" s="68">
        <v>0.2</v>
      </c>
      <c r="I15" s="68">
        <v>0.2</v>
      </c>
      <c r="J15" s="68">
        <v>0.2</v>
      </c>
      <c r="K15" s="68">
        <v>4.9000000000000004</v>
      </c>
      <c r="L15" s="68">
        <v>4.9000000000000004</v>
      </c>
      <c r="M15" s="69">
        <v>23.5</v>
      </c>
      <c r="N15" s="69">
        <v>23.5</v>
      </c>
      <c r="O15" s="203" t="s">
        <v>261</v>
      </c>
    </row>
    <row r="16" spans="1:15" ht="30">
      <c r="A16" s="18"/>
      <c r="B16" s="229" t="s">
        <v>23</v>
      </c>
      <c r="C16" s="66"/>
      <c r="D16" s="66"/>
      <c r="E16" s="72" t="s">
        <v>24</v>
      </c>
      <c r="F16" s="72" t="s">
        <v>220</v>
      </c>
      <c r="G16" s="68">
        <v>0.18</v>
      </c>
      <c r="H16" s="68">
        <v>0.18</v>
      </c>
      <c r="I16" s="68">
        <v>0</v>
      </c>
      <c r="J16" s="69">
        <v>0</v>
      </c>
      <c r="K16" s="69">
        <v>6.16</v>
      </c>
      <c r="L16" s="69">
        <v>7.16</v>
      </c>
      <c r="M16" s="69">
        <v>26.58</v>
      </c>
      <c r="N16" s="69">
        <v>30.58</v>
      </c>
      <c r="O16" s="203" t="s">
        <v>262</v>
      </c>
    </row>
    <row r="17" spans="1:15">
      <c r="A17" s="33"/>
      <c r="B17" s="234" t="s">
        <v>25</v>
      </c>
      <c r="C17" s="66">
        <v>0.60000000000000009</v>
      </c>
      <c r="D17" s="66">
        <v>0.7</v>
      </c>
      <c r="E17" s="75"/>
      <c r="F17" s="67"/>
      <c r="G17" s="70">
        <v>0</v>
      </c>
      <c r="H17" s="70">
        <v>0</v>
      </c>
      <c r="I17" s="70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203"/>
    </row>
    <row r="18" spans="1:15">
      <c r="A18" s="33"/>
      <c r="B18" s="234" t="s">
        <v>26</v>
      </c>
      <c r="C18" s="66">
        <v>6</v>
      </c>
      <c r="D18" s="66">
        <v>7</v>
      </c>
      <c r="E18" s="34"/>
      <c r="F18" s="67"/>
      <c r="G18" s="70">
        <v>0</v>
      </c>
      <c r="H18" s="70">
        <v>0</v>
      </c>
      <c r="I18" s="70">
        <v>0</v>
      </c>
      <c r="J18" s="71">
        <v>0</v>
      </c>
      <c r="K18" s="71">
        <v>6</v>
      </c>
      <c r="L18" s="71">
        <v>7</v>
      </c>
      <c r="M18" s="71">
        <v>24</v>
      </c>
      <c r="N18" s="71">
        <v>28</v>
      </c>
      <c r="O18" s="203"/>
    </row>
    <row r="19" spans="1:15">
      <c r="A19" s="33"/>
      <c r="B19" s="234" t="s">
        <v>27</v>
      </c>
      <c r="C19" s="66">
        <v>6</v>
      </c>
      <c r="D19" s="66">
        <v>6</v>
      </c>
      <c r="E19" s="34"/>
      <c r="F19" s="67"/>
      <c r="G19" s="70">
        <v>0.18</v>
      </c>
      <c r="H19" s="70">
        <v>0.18</v>
      </c>
      <c r="I19" s="71">
        <v>0</v>
      </c>
      <c r="J19" s="71">
        <v>0</v>
      </c>
      <c r="K19" s="71">
        <v>0.16</v>
      </c>
      <c r="L19" s="71">
        <v>0.16</v>
      </c>
      <c r="M19" s="71">
        <v>2.58</v>
      </c>
      <c r="N19" s="71">
        <v>2.58</v>
      </c>
      <c r="O19" s="203"/>
    </row>
    <row r="20" spans="1:15">
      <c r="A20" s="33"/>
      <c r="B20" s="234" t="s">
        <v>28</v>
      </c>
      <c r="C20" s="66">
        <v>180</v>
      </c>
      <c r="D20" s="66">
        <v>200</v>
      </c>
      <c r="E20" s="34"/>
      <c r="F20" s="67"/>
      <c r="G20" s="70">
        <v>0</v>
      </c>
      <c r="H20" s="70">
        <v>0</v>
      </c>
      <c r="I20" s="70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203"/>
    </row>
    <row r="21" spans="1:15">
      <c r="A21" s="151" t="s">
        <v>29</v>
      </c>
      <c r="B21" s="15"/>
      <c r="C21" s="76"/>
      <c r="D21" s="66"/>
      <c r="E21" s="77"/>
      <c r="F21" s="67"/>
      <c r="G21" s="78"/>
      <c r="H21" s="70"/>
      <c r="I21" s="78"/>
      <c r="J21" s="71"/>
      <c r="K21" s="79"/>
      <c r="L21" s="71"/>
      <c r="M21" s="79"/>
      <c r="N21" s="71"/>
      <c r="O21" s="204"/>
    </row>
    <row r="22" spans="1:15">
      <c r="A22" s="166"/>
      <c r="B22" s="229" t="s">
        <v>30</v>
      </c>
      <c r="C22" s="66">
        <v>120</v>
      </c>
      <c r="D22" s="66">
        <v>120</v>
      </c>
      <c r="E22" s="72" t="s">
        <v>31</v>
      </c>
      <c r="F22" s="72" t="s">
        <v>31</v>
      </c>
      <c r="G22" s="68">
        <v>0.55000000000000004</v>
      </c>
      <c r="H22" s="68">
        <v>0.55000000000000004</v>
      </c>
      <c r="I22" s="68">
        <v>0.12</v>
      </c>
      <c r="J22" s="68">
        <v>0.12</v>
      </c>
      <c r="K22" s="68">
        <v>12.1</v>
      </c>
      <c r="L22" s="68">
        <v>12.1</v>
      </c>
      <c r="M22" s="68">
        <v>65.45</v>
      </c>
      <c r="N22" s="68">
        <v>65.45</v>
      </c>
      <c r="O22" s="204" t="s">
        <v>263</v>
      </c>
    </row>
    <row r="23" spans="1:15" ht="30">
      <c r="A23" s="81" t="s">
        <v>32</v>
      </c>
      <c r="B23" s="11"/>
      <c r="C23" s="80"/>
      <c r="D23" s="80"/>
      <c r="E23" s="81"/>
      <c r="F23" s="82"/>
      <c r="G23" s="83">
        <f t="shared" ref="G23:N23" si="0">G6+G12+G15+G16+G22</f>
        <v>10.199999999999999</v>
      </c>
      <c r="H23" s="83">
        <f t="shared" si="0"/>
        <v>12.17</v>
      </c>
      <c r="I23" s="83">
        <f t="shared" si="0"/>
        <v>13.379999999999997</v>
      </c>
      <c r="J23" s="83">
        <f t="shared" si="0"/>
        <v>14.499999999999998</v>
      </c>
      <c r="K23" s="83">
        <f t="shared" si="0"/>
        <v>53.110000000000007</v>
      </c>
      <c r="L23" s="83">
        <f t="shared" si="0"/>
        <v>61.24</v>
      </c>
      <c r="M23" s="83">
        <f t="shared" si="0"/>
        <v>391.59</v>
      </c>
      <c r="N23" s="83">
        <f t="shared" si="0"/>
        <v>451.90999999999997</v>
      </c>
      <c r="O23" s="205"/>
    </row>
    <row r="24" spans="1:15">
      <c r="A24" s="81" t="s">
        <v>33</v>
      </c>
      <c r="B24" s="12"/>
      <c r="C24" s="80"/>
      <c r="D24" s="80"/>
      <c r="E24" s="81"/>
      <c r="F24" s="84"/>
      <c r="G24" s="85"/>
      <c r="H24" s="85"/>
      <c r="I24" s="85"/>
      <c r="J24" s="86"/>
      <c r="K24" s="86"/>
      <c r="L24" s="86"/>
      <c r="M24" s="86"/>
      <c r="N24" s="86"/>
      <c r="O24" s="205"/>
    </row>
    <row r="25" spans="1:15" ht="30">
      <c r="A25" s="30"/>
      <c r="B25" s="229" t="s">
        <v>34</v>
      </c>
      <c r="C25" s="66"/>
      <c r="D25" s="66"/>
      <c r="E25" s="34" t="s">
        <v>35</v>
      </c>
      <c r="F25" s="87" t="s">
        <v>220</v>
      </c>
      <c r="G25" s="68">
        <v>3.81</v>
      </c>
      <c r="H25" s="68">
        <v>4.8899999999999997</v>
      </c>
      <c r="I25" s="68">
        <v>4.5999999999999996</v>
      </c>
      <c r="J25" s="69">
        <v>6.32</v>
      </c>
      <c r="K25" s="69">
        <v>8.5399999999999991</v>
      </c>
      <c r="L25" s="69">
        <v>10.14</v>
      </c>
      <c r="M25" s="69">
        <v>93.38</v>
      </c>
      <c r="N25" s="69">
        <v>119.11</v>
      </c>
      <c r="O25" s="34" t="s">
        <v>264</v>
      </c>
    </row>
    <row r="26" spans="1:15">
      <c r="A26" s="33"/>
      <c r="B26" s="234" t="s">
        <v>36</v>
      </c>
      <c r="C26" s="66">
        <v>19</v>
      </c>
      <c r="D26" s="66">
        <v>19</v>
      </c>
      <c r="E26" s="88"/>
      <c r="F26" s="67"/>
      <c r="G26" s="70">
        <v>1.41</v>
      </c>
      <c r="H26" s="70">
        <v>1.97</v>
      </c>
      <c r="I26" s="70">
        <v>0.49</v>
      </c>
      <c r="J26" s="70">
        <v>1.35</v>
      </c>
      <c r="K26" s="71">
        <v>0</v>
      </c>
      <c r="L26" s="71">
        <v>0</v>
      </c>
      <c r="M26" s="71">
        <v>10.08</v>
      </c>
      <c r="N26" s="71">
        <v>19.03</v>
      </c>
      <c r="O26" s="203"/>
    </row>
    <row r="27" spans="1:15">
      <c r="A27" s="33"/>
      <c r="B27" s="234" t="s">
        <v>13</v>
      </c>
      <c r="C27" s="66">
        <v>13</v>
      </c>
      <c r="D27" s="66">
        <v>13</v>
      </c>
      <c r="E27" s="88"/>
      <c r="F27" s="67"/>
      <c r="G27" s="206">
        <v>1.51</v>
      </c>
      <c r="H27" s="206">
        <v>1.51</v>
      </c>
      <c r="I27" s="206">
        <v>1.04</v>
      </c>
      <c r="J27" s="206">
        <v>1.04</v>
      </c>
      <c r="K27" s="206">
        <v>0.08</v>
      </c>
      <c r="L27" s="206">
        <v>0.08</v>
      </c>
      <c r="M27" s="206">
        <v>18.8</v>
      </c>
      <c r="N27" s="206">
        <v>18.8</v>
      </c>
      <c r="O27" s="203"/>
    </row>
    <row r="28" spans="1:15">
      <c r="A28" s="30"/>
      <c r="B28" s="235" t="s">
        <v>37</v>
      </c>
      <c r="C28" s="14">
        <v>58</v>
      </c>
      <c r="D28" s="14">
        <v>65</v>
      </c>
      <c r="E28" s="88"/>
      <c r="F28" s="67"/>
      <c r="G28" s="70">
        <v>0.38</v>
      </c>
      <c r="H28" s="70">
        <v>0.5</v>
      </c>
      <c r="I28" s="70">
        <v>0.1</v>
      </c>
      <c r="J28" s="70">
        <v>0.28000000000000003</v>
      </c>
      <c r="K28" s="71">
        <v>5.14</v>
      </c>
      <c r="L28" s="71">
        <v>5.74</v>
      </c>
      <c r="M28" s="71">
        <v>23.08</v>
      </c>
      <c r="N28" s="71">
        <v>33.49</v>
      </c>
      <c r="O28" s="203"/>
    </row>
    <row r="29" spans="1:15">
      <c r="A29" s="33"/>
      <c r="B29" s="234" t="s">
        <v>38</v>
      </c>
      <c r="C29" s="66">
        <v>40</v>
      </c>
      <c r="D29" s="66">
        <v>42</v>
      </c>
      <c r="E29" s="34"/>
      <c r="F29" s="67"/>
      <c r="G29" s="70">
        <v>7.0000000000000007E-2</v>
      </c>
      <c r="H29" s="70">
        <v>0.38</v>
      </c>
      <c r="I29" s="70">
        <v>0.02</v>
      </c>
      <c r="J29" s="70">
        <v>0.03</v>
      </c>
      <c r="K29" s="71">
        <v>1.76</v>
      </c>
      <c r="L29" s="71">
        <v>2.13</v>
      </c>
      <c r="M29" s="71">
        <v>7.16</v>
      </c>
      <c r="N29" s="71">
        <v>9.4</v>
      </c>
      <c r="O29" s="203"/>
    </row>
    <row r="30" spans="1:15">
      <c r="A30" s="33"/>
      <c r="B30" s="234" t="s">
        <v>39</v>
      </c>
      <c r="C30" s="73" t="s">
        <v>40</v>
      </c>
      <c r="D30" s="73" t="s">
        <v>104</v>
      </c>
      <c r="E30" s="88"/>
      <c r="F30" s="67"/>
      <c r="G30" s="70">
        <v>0.06</v>
      </c>
      <c r="H30" s="70">
        <v>0.09</v>
      </c>
      <c r="I30" s="70">
        <v>0</v>
      </c>
      <c r="J30" s="71">
        <v>0</v>
      </c>
      <c r="K30" s="71">
        <v>0.38</v>
      </c>
      <c r="L30" s="71">
        <v>0.5</v>
      </c>
      <c r="M30" s="71">
        <v>1.79</v>
      </c>
      <c r="N30" s="71">
        <v>2.84</v>
      </c>
      <c r="O30" s="203"/>
    </row>
    <row r="31" spans="1:15">
      <c r="A31" s="33"/>
      <c r="B31" s="234" t="s">
        <v>41</v>
      </c>
      <c r="C31" s="73" t="s">
        <v>40</v>
      </c>
      <c r="D31" s="73" t="s">
        <v>104</v>
      </c>
      <c r="E31" s="88"/>
      <c r="F31" s="67"/>
      <c r="G31" s="70">
        <v>0.1</v>
      </c>
      <c r="H31" s="70">
        <v>0.12</v>
      </c>
      <c r="I31" s="70">
        <v>0</v>
      </c>
      <c r="J31" s="71">
        <v>0</v>
      </c>
      <c r="K31" s="71">
        <v>0.59</v>
      </c>
      <c r="L31" s="71">
        <v>0.7</v>
      </c>
      <c r="M31" s="71">
        <v>2.67</v>
      </c>
      <c r="N31" s="71">
        <v>3.02</v>
      </c>
      <c r="O31" s="203"/>
    </row>
    <row r="32" spans="1:15">
      <c r="A32" s="33"/>
      <c r="B32" s="234" t="s">
        <v>42</v>
      </c>
      <c r="C32" s="66">
        <v>4</v>
      </c>
      <c r="D32" s="66">
        <v>5</v>
      </c>
      <c r="E32" s="34"/>
      <c r="F32" s="67"/>
      <c r="G32" s="70">
        <v>0.14000000000000001</v>
      </c>
      <c r="H32" s="70">
        <v>0.15</v>
      </c>
      <c r="I32" s="70">
        <v>0</v>
      </c>
      <c r="J32" s="70">
        <v>0</v>
      </c>
      <c r="K32" s="71">
        <v>0.47</v>
      </c>
      <c r="L32" s="71">
        <v>0.56000000000000005</v>
      </c>
      <c r="M32" s="71">
        <v>2.52</v>
      </c>
      <c r="N32" s="71">
        <v>3.42</v>
      </c>
      <c r="O32" s="203"/>
    </row>
    <row r="33" spans="1:15">
      <c r="A33" s="33"/>
      <c r="B33" s="234" t="s">
        <v>15</v>
      </c>
      <c r="C33" s="66">
        <v>2</v>
      </c>
      <c r="D33" s="66">
        <v>2</v>
      </c>
      <c r="E33" s="88"/>
      <c r="F33" s="67"/>
      <c r="G33" s="70">
        <v>0.01</v>
      </c>
      <c r="H33" s="70">
        <v>0.01</v>
      </c>
      <c r="I33" s="70">
        <v>1.65</v>
      </c>
      <c r="J33" s="70">
        <v>1.65</v>
      </c>
      <c r="K33" s="71">
        <v>0.01</v>
      </c>
      <c r="L33" s="71">
        <v>0.01</v>
      </c>
      <c r="M33" s="71">
        <v>14.96</v>
      </c>
      <c r="N33" s="71">
        <v>14.96</v>
      </c>
      <c r="O33" s="203"/>
    </row>
    <row r="34" spans="1:15">
      <c r="A34" s="33"/>
      <c r="B34" s="234" t="s">
        <v>43</v>
      </c>
      <c r="C34" s="66">
        <v>1</v>
      </c>
      <c r="D34" s="66">
        <v>1</v>
      </c>
      <c r="E34" s="34"/>
      <c r="F34" s="67"/>
      <c r="G34" s="70">
        <v>0</v>
      </c>
      <c r="H34" s="70">
        <v>0</v>
      </c>
      <c r="I34" s="70">
        <v>1</v>
      </c>
      <c r="J34" s="70">
        <v>1</v>
      </c>
      <c r="K34" s="71">
        <v>0</v>
      </c>
      <c r="L34" s="71">
        <v>0</v>
      </c>
      <c r="M34" s="71">
        <v>9</v>
      </c>
      <c r="N34" s="71">
        <v>9</v>
      </c>
      <c r="O34" s="203"/>
    </row>
    <row r="35" spans="1:15">
      <c r="A35" s="33"/>
      <c r="B35" s="234" t="s">
        <v>44</v>
      </c>
      <c r="C35" s="66">
        <v>6</v>
      </c>
      <c r="D35" s="66">
        <v>8</v>
      </c>
      <c r="E35" s="75"/>
      <c r="F35" s="67"/>
      <c r="G35" s="70">
        <v>0.13</v>
      </c>
      <c r="H35" s="70">
        <v>0.16</v>
      </c>
      <c r="I35" s="70">
        <v>0.3</v>
      </c>
      <c r="J35" s="70">
        <v>0.97</v>
      </c>
      <c r="K35" s="71">
        <v>0.11</v>
      </c>
      <c r="L35" s="71">
        <v>0.42</v>
      </c>
      <c r="M35" s="71">
        <v>3.32</v>
      </c>
      <c r="N35" s="71">
        <v>5.15</v>
      </c>
      <c r="O35" s="203" t="s">
        <v>45</v>
      </c>
    </row>
    <row r="36" spans="1:15">
      <c r="A36" s="33"/>
      <c r="B36" s="234" t="s">
        <v>28</v>
      </c>
      <c r="C36" s="66">
        <v>110</v>
      </c>
      <c r="D36" s="66">
        <v>160</v>
      </c>
      <c r="E36" s="34"/>
      <c r="F36" s="72"/>
      <c r="G36" s="70">
        <v>0</v>
      </c>
      <c r="H36" s="70">
        <v>0</v>
      </c>
      <c r="I36" s="70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203"/>
    </row>
    <row r="37" spans="1:15">
      <c r="A37" s="33"/>
      <c r="B37" s="229" t="s">
        <v>46</v>
      </c>
      <c r="C37" s="66"/>
      <c r="D37" s="66"/>
      <c r="E37" s="34" t="s">
        <v>47</v>
      </c>
      <c r="F37" s="67" t="s">
        <v>221</v>
      </c>
      <c r="G37" s="68">
        <v>10.16</v>
      </c>
      <c r="H37" s="68">
        <v>14.79</v>
      </c>
      <c r="I37" s="69">
        <v>6.36</v>
      </c>
      <c r="J37" s="69">
        <v>11.69</v>
      </c>
      <c r="K37" s="69">
        <v>3.28</v>
      </c>
      <c r="L37" s="69">
        <v>3.67</v>
      </c>
      <c r="M37" s="89">
        <v>110.98</v>
      </c>
      <c r="N37" s="69">
        <v>183.25</v>
      </c>
      <c r="O37" s="203" t="s">
        <v>265</v>
      </c>
    </row>
    <row r="38" spans="1:15">
      <c r="A38" s="33"/>
      <c r="B38" s="234" t="s">
        <v>36</v>
      </c>
      <c r="C38" s="66">
        <v>73</v>
      </c>
      <c r="D38" s="66">
        <v>85</v>
      </c>
      <c r="E38" s="90"/>
      <c r="F38" s="67"/>
      <c r="G38" s="70">
        <v>9.56</v>
      </c>
      <c r="H38" s="70">
        <v>14.23</v>
      </c>
      <c r="I38" s="70">
        <v>3.32</v>
      </c>
      <c r="J38" s="71">
        <v>8.15</v>
      </c>
      <c r="K38" s="71">
        <v>0</v>
      </c>
      <c r="L38" s="71">
        <v>0</v>
      </c>
      <c r="M38" s="71">
        <v>68.400000000000006</v>
      </c>
      <c r="N38" s="71">
        <v>136.97</v>
      </c>
      <c r="O38" s="203"/>
    </row>
    <row r="39" spans="1:15">
      <c r="A39" s="33"/>
      <c r="B39" s="234" t="s">
        <v>39</v>
      </c>
      <c r="C39" s="73" t="s">
        <v>48</v>
      </c>
      <c r="D39" s="73" t="s">
        <v>48</v>
      </c>
      <c r="E39" s="91"/>
      <c r="F39" s="67"/>
      <c r="G39" s="70">
        <v>0.04</v>
      </c>
      <c r="H39" s="70">
        <v>0.03</v>
      </c>
      <c r="I39" s="70">
        <v>0</v>
      </c>
      <c r="J39" s="70">
        <v>0</v>
      </c>
      <c r="K39" s="71">
        <v>0.22</v>
      </c>
      <c r="L39" s="71">
        <v>0.2</v>
      </c>
      <c r="M39" s="71">
        <v>1.07</v>
      </c>
      <c r="N39" s="71">
        <v>0.84</v>
      </c>
      <c r="O39" s="203" t="s">
        <v>45</v>
      </c>
    </row>
    <row r="40" spans="1:15">
      <c r="A40" s="33"/>
      <c r="B40" s="234" t="s">
        <v>41</v>
      </c>
      <c r="C40" s="66">
        <v>12</v>
      </c>
      <c r="D40" s="66">
        <v>12</v>
      </c>
      <c r="E40" s="34"/>
      <c r="F40" s="67"/>
      <c r="G40" s="70">
        <v>0.08</v>
      </c>
      <c r="H40" s="70">
        <v>7.0000000000000007E-2</v>
      </c>
      <c r="I40" s="70">
        <v>0</v>
      </c>
      <c r="J40" s="70">
        <v>0</v>
      </c>
      <c r="K40" s="71">
        <v>0.47</v>
      </c>
      <c r="L40" s="71">
        <v>0.45</v>
      </c>
      <c r="M40" s="71">
        <v>2.15</v>
      </c>
      <c r="N40" s="71">
        <v>2</v>
      </c>
      <c r="O40" s="203"/>
    </row>
    <row r="41" spans="1:15">
      <c r="A41" s="33"/>
      <c r="B41" s="234" t="s">
        <v>42</v>
      </c>
      <c r="C41" s="66">
        <v>4</v>
      </c>
      <c r="D41" s="66">
        <v>4</v>
      </c>
      <c r="E41" s="34"/>
      <c r="F41" s="67"/>
      <c r="G41" s="70">
        <v>0.14000000000000001</v>
      </c>
      <c r="H41" s="70">
        <v>0.12</v>
      </c>
      <c r="I41" s="70">
        <v>0</v>
      </c>
      <c r="J41" s="70">
        <v>0</v>
      </c>
      <c r="K41" s="71">
        <v>0.47</v>
      </c>
      <c r="L41" s="71">
        <v>0.46</v>
      </c>
      <c r="M41" s="71">
        <v>2.52</v>
      </c>
      <c r="N41" s="71">
        <v>1.94</v>
      </c>
      <c r="O41" s="203"/>
    </row>
    <row r="42" spans="1:15">
      <c r="A42" s="33"/>
      <c r="B42" s="234" t="s">
        <v>49</v>
      </c>
      <c r="C42" s="66">
        <v>3</v>
      </c>
      <c r="D42" s="66">
        <v>3</v>
      </c>
      <c r="E42" s="34"/>
      <c r="F42" s="67"/>
      <c r="G42" s="70">
        <v>0.34</v>
      </c>
      <c r="H42" s="70">
        <v>0.34</v>
      </c>
      <c r="I42" s="70">
        <v>0.04</v>
      </c>
      <c r="J42" s="70">
        <v>0.04</v>
      </c>
      <c r="K42" s="71">
        <v>2.12</v>
      </c>
      <c r="L42" s="71">
        <v>2.56</v>
      </c>
      <c r="M42" s="71">
        <v>9.84</v>
      </c>
      <c r="N42" s="71">
        <v>10</v>
      </c>
      <c r="O42" s="203"/>
    </row>
    <row r="43" spans="1:15">
      <c r="A43" s="33"/>
      <c r="B43" s="234" t="s">
        <v>43</v>
      </c>
      <c r="C43" s="66">
        <v>3</v>
      </c>
      <c r="D43" s="66">
        <v>3.5</v>
      </c>
      <c r="E43" s="34"/>
      <c r="F43" s="67"/>
      <c r="G43" s="78">
        <v>0</v>
      </c>
      <c r="H43" s="70">
        <v>0</v>
      </c>
      <c r="I43" s="78">
        <v>3</v>
      </c>
      <c r="J43" s="71">
        <v>3.5</v>
      </c>
      <c r="K43" s="79">
        <v>0</v>
      </c>
      <c r="L43" s="71">
        <v>0</v>
      </c>
      <c r="M43" s="79">
        <v>27</v>
      </c>
      <c r="N43" s="71">
        <v>31.5</v>
      </c>
      <c r="O43" s="203"/>
    </row>
    <row r="44" spans="1:15">
      <c r="A44" s="33"/>
      <c r="B44" s="234" t="s">
        <v>28</v>
      </c>
      <c r="C44" s="66">
        <v>10</v>
      </c>
      <c r="D44" s="66">
        <v>10</v>
      </c>
      <c r="E44" s="34"/>
      <c r="F44" s="67"/>
      <c r="G44" s="78">
        <v>0</v>
      </c>
      <c r="H44" s="70">
        <v>0</v>
      </c>
      <c r="I44" s="78">
        <v>0</v>
      </c>
      <c r="J44" s="71">
        <v>0</v>
      </c>
      <c r="K44" s="79">
        <v>0</v>
      </c>
      <c r="L44" s="71">
        <v>0</v>
      </c>
      <c r="M44" s="79">
        <v>0</v>
      </c>
      <c r="N44" s="71">
        <v>0</v>
      </c>
      <c r="O44" s="203"/>
    </row>
    <row r="45" spans="1:15" ht="14.25" customHeight="1">
      <c r="A45" s="33"/>
      <c r="B45" s="229" t="s">
        <v>50</v>
      </c>
      <c r="C45" s="66"/>
      <c r="D45" s="66"/>
      <c r="E45" s="34" t="s">
        <v>51</v>
      </c>
      <c r="F45" s="67" t="s">
        <v>11</v>
      </c>
      <c r="G45" s="68">
        <v>3.27</v>
      </c>
      <c r="H45" s="68">
        <v>3.82</v>
      </c>
      <c r="I45" s="68">
        <v>2.64</v>
      </c>
      <c r="J45" s="69">
        <v>3.47</v>
      </c>
      <c r="K45" s="69">
        <v>18.38</v>
      </c>
      <c r="L45" s="69">
        <v>21.78</v>
      </c>
      <c r="M45" s="69">
        <v>96.2</v>
      </c>
      <c r="N45" s="69">
        <v>124.51</v>
      </c>
      <c r="O45" s="203" t="s">
        <v>266</v>
      </c>
    </row>
    <row r="46" spans="1:15">
      <c r="A46" s="33"/>
      <c r="B46" s="234" t="s">
        <v>52</v>
      </c>
      <c r="C46" s="66">
        <v>27</v>
      </c>
      <c r="D46" s="66">
        <v>32</v>
      </c>
      <c r="E46" s="92"/>
      <c r="F46" s="93"/>
      <c r="G46" s="94">
        <v>3.26</v>
      </c>
      <c r="H46" s="94">
        <v>3.81</v>
      </c>
      <c r="I46" s="94">
        <v>0.16</v>
      </c>
      <c r="J46" s="95">
        <v>0.18</v>
      </c>
      <c r="K46" s="95">
        <v>18.36</v>
      </c>
      <c r="L46" s="95">
        <v>21.76</v>
      </c>
      <c r="M46" s="95">
        <v>73.8</v>
      </c>
      <c r="N46" s="95">
        <v>94.72</v>
      </c>
      <c r="O46" s="207"/>
    </row>
    <row r="47" spans="1:15">
      <c r="A47" s="33"/>
      <c r="B47" s="234" t="s">
        <v>15</v>
      </c>
      <c r="C47" s="66">
        <v>3</v>
      </c>
      <c r="D47" s="66">
        <v>4</v>
      </c>
      <c r="E47" s="92"/>
      <c r="F47" s="93"/>
      <c r="G47" s="78">
        <v>0.01</v>
      </c>
      <c r="H47" s="70">
        <v>0.01</v>
      </c>
      <c r="I47" s="78">
        <v>2.48</v>
      </c>
      <c r="J47" s="70">
        <v>3.29</v>
      </c>
      <c r="K47" s="79">
        <v>0.02</v>
      </c>
      <c r="L47" s="71">
        <v>0.02</v>
      </c>
      <c r="M47" s="79">
        <v>22.4</v>
      </c>
      <c r="N47" s="71">
        <v>29.79</v>
      </c>
      <c r="O47" s="207"/>
    </row>
    <row r="48" spans="1:15">
      <c r="A48" s="33"/>
      <c r="B48" s="234" t="s">
        <v>28</v>
      </c>
      <c r="C48" s="66">
        <v>90</v>
      </c>
      <c r="D48" s="66">
        <v>100</v>
      </c>
      <c r="E48" s="92"/>
      <c r="F48" s="93"/>
      <c r="G48" s="94">
        <v>0</v>
      </c>
      <c r="H48" s="96">
        <v>0</v>
      </c>
      <c r="I48" s="94">
        <v>0</v>
      </c>
      <c r="J48" s="97">
        <v>0</v>
      </c>
      <c r="K48" s="95">
        <v>0</v>
      </c>
      <c r="L48" s="97">
        <v>0</v>
      </c>
      <c r="M48" s="95">
        <v>0</v>
      </c>
      <c r="N48" s="97">
        <v>0</v>
      </c>
      <c r="O48" s="207"/>
    </row>
    <row r="49" spans="1:15" ht="30">
      <c r="A49" s="33"/>
      <c r="B49" s="229" t="s">
        <v>53</v>
      </c>
      <c r="C49" s="66"/>
      <c r="D49" s="98"/>
      <c r="E49" s="72" t="s">
        <v>54</v>
      </c>
      <c r="F49" s="87" t="s">
        <v>22</v>
      </c>
      <c r="G49" s="68">
        <v>0.5</v>
      </c>
      <c r="H49" s="68">
        <v>0.85</v>
      </c>
      <c r="I49" s="68">
        <v>2.02</v>
      </c>
      <c r="J49" s="69">
        <v>2.5499999999999998</v>
      </c>
      <c r="K49" s="69">
        <v>1.54</v>
      </c>
      <c r="L49" s="69">
        <v>2.57</v>
      </c>
      <c r="M49" s="69">
        <v>26.82</v>
      </c>
      <c r="N49" s="69">
        <v>37.200000000000003</v>
      </c>
      <c r="O49" s="203" t="s">
        <v>267</v>
      </c>
    </row>
    <row r="50" spans="1:15">
      <c r="A50" s="33"/>
      <c r="B50" s="234" t="s">
        <v>55</v>
      </c>
      <c r="C50" s="66">
        <v>29</v>
      </c>
      <c r="D50" s="66">
        <v>49</v>
      </c>
      <c r="E50" s="88"/>
      <c r="F50" s="67"/>
      <c r="G50" s="70">
        <v>0.43</v>
      </c>
      <c r="H50" s="70">
        <v>0.72</v>
      </c>
      <c r="I50" s="70">
        <v>0.02</v>
      </c>
      <c r="J50" s="71">
        <v>0.04</v>
      </c>
      <c r="K50" s="71">
        <v>1.1299999999999999</v>
      </c>
      <c r="L50" s="71">
        <v>1.88</v>
      </c>
      <c r="M50" s="71">
        <v>6.72</v>
      </c>
      <c r="N50" s="71">
        <v>11.2</v>
      </c>
      <c r="O50" s="203"/>
    </row>
    <row r="51" spans="1:15">
      <c r="A51" s="33"/>
      <c r="B51" s="234" t="s">
        <v>39</v>
      </c>
      <c r="C51" s="66">
        <v>8</v>
      </c>
      <c r="D51" s="66">
        <v>12</v>
      </c>
      <c r="E51" s="34"/>
      <c r="F51" s="67"/>
      <c r="G51" s="70">
        <v>7.0000000000000007E-2</v>
      </c>
      <c r="H51" s="70">
        <v>0.13</v>
      </c>
      <c r="I51" s="70">
        <v>0</v>
      </c>
      <c r="J51" s="71">
        <v>0.01</v>
      </c>
      <c r="K51" s="71">
        <v>0.41</v>
      </c>
      <c r="L51" s="71">
        <v>0.69</v>
      </c>
      <c r="M51" s="71">
        <v>2.1</v>
      </c>
      <c r="N51" s="71">
        <v>3.5</v>
      </c>
      <c r="O51" s="203"/>
    </row>
    <row r="52" spans="1:15">
      <c r="A52" s="33"/>
      <c r="B52" s="234" t="s">
        <v>43</v>
      </c>
      <c r="C52" s="66">
        <v>2</v>
      </c>
      <c r="D52" s="66">
        <v>2.5</v>
      </c>
      <c r="E52" s="74"/>
      <c r="F52" s="67"/>
      <c r="G52" s="70">
        <v>0</v>
      </c>
      <c r="H52" s="70">
        <v>0</v>
      </c>
      <c r="I52" s="70">
        <v>2</v>
      </c>
      <c r="J52" s="71">
        <v>2.5</v>
      </c>
      <c r="K52" s="71">
        <v>0</v>
      </c>
      <c r="L52" s="71">
        <v>0</v>
      </c>
      <c r="M52" s="71">
        <v>18</v>
      </c>
      <c r="N52" s="71">
        <v>22.5</v>
      </c>
      <c r="O52" s="203"/>
    </row>
    <row r="53" spans="1:15" ht="30">
      <c r="A53" s="33"/>
      <c r="B53" s="231" t="s">
        <v>56</v>
      </c>
      <c r="C53" s="66"/>
      <c r="D53" s="66"/>
      <c r="E53" s="34" t="s">
        <v>35</v>
      </c>
      <c r="F53" s="67" t="s">
        <v>24</v>
      </c>
      <c r="G53" s="68">
        <v>7.0000000000000007E-2</v>
      </c>
      <c r="H53" s="68">
        <v>0.08</v>
      </c>
      <c r="I53" s="68">
        <v>7.0000000000000007E-2</v>
      </c>
      <c r="J53" s="69">
        <v>0.08</v>
      </c>
      <c r="K53" s="69">
        <v>7.67</v>
      </c>
      <c r="L53" s="69">
        <v>8.86</v>
      </c>
      <c r="M53" s="69">
        <v>31.99</v>
      </c>
      <c r="N53" s="69">
        <v>36.93</v>
      </c>
      <c r="O53" s="203" t="s">
        <v>268</v>
      </c>
    </row>
    <row r="54" spans="1:15">
      <c r="A54" s="33"/>
      <c r="B54" s="234" t="s">
        <v>57</v>
      </c>
      <c r="C54" s="66">
        <v>20</v>
      </c>
      <c r="D54" s="66">
        <v>22</v>
      </c>
      <c r="E54" s="72"/>
      <c r="F54" s="67"/>
      <c r="G54" s="70">
        <v>7.0000000000000007E-2</v>
      </c>
      <c r="H54" s="70">
        <v>0.08</v>
      </c>
      <c r="I54" s="70">
        <v>7.0000000000000007E-2</v>
      </c>
      <c r="J54" s="71">
        <v>0.08</v>
      </c>
      <c r="K54" s="71">
        <v>1.67</v>
      </c>
      <c r="L54" s="71">
        <v>1.86</v>
      </c>
      <c r="M54" s="71">
        <v>7.99</v>
      </c>
      <c r="N54" s="71">
        <v>8.93</v>
      </c>
      <c r="O54" s="203"/>
    </row>
    <row r="55" spans="1:15">
      <c r="A55" s="33"/>
      <c r="B55" s="234" t="s">
        <v>26</v>
      </c>
      <c r="C55" s="66">
        <v>6</v>
      </c>
      <c r="D55" s="66">
        <v>7</v>
      </c>
      <c r="E55" s="72"/>
      <c r="F55" s="67"/>
      <c r="G55" s="70">
        <v>0</v>
      </c>
      <c r="H55" s="70">
        <v>0</v>
      </c>
      <c r="I55" s="70">
        <v>0</v>
      </c>
      <c r="J55" s="71">
        <v>0</v>
      </c>
      <c r="K55" s="71">
        <v>6</v>
      </c>
      <c r="L55" s="71">
        <v>7</v>
      </c>
      <c r="M55" s="71">
        <v>24</v>
      </c>
      <c r="N55" s="71">
        <v>28</v>
      </c>
      <c r="O55" s="203"/>
    </row>
    <row r="56" spans="1:15">
      <c r="A56" s="33"/>
      <c r="B56" s="234" t="s">
        <v>28</v>
      </c>
      <c r="C56" s="66">
        <v>160</v>
      </c>
      <c r="D56" s="66">
        <v>190</v>
      </c>
      <c r="E56" s="72"/>
      <c r="F56" s="67"/>
      <c r="G56" s="70">
        <v>0</v>
      </c>
      <c r="H56" s="70">
        <v>0</v>
      </c>
      <c r="I56" s="70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203"/>
    </row>
    <row r="57" spans="1:15">
      <c r="A57" s="33"/>
      <c r="B57" s="236" t="s">
        <v>58</v>
      </c>
      <c r="C57" s="66">
        <v>20</v>
      </c>
      <c r="D57" s="76">
        <v>27</v>
      </c>
      <c r="E57" s="72" t="s">
        <v>59</v>
      </c>
      <c r="F57" s="99" t="s">
        <v>222</v>
      </c>
      <c r="G57" s="68">
        <v>1.52</v>
      </c>
      <c r="H57" s="68">
        <v>2.0499999999999998</v>
      </c>
      <c r="I57" s="68">
        <v>0.16</v>
      </c>
      <c r="J57" s="69">
        <v>0.22</v>
      </c>
      <c r="K57" s="69">
        <v>9.8000000000000007</v>
      </c>
      <c r="L57" s="69">
        <v>13.8</v>
      </c>
      <c r="M57" s="69">
        <v>47</v>
      </c>
      <c r="N57" s="69">
        <v>67.599999999999994</v>
      </c>
      <c r="O57" s="203" t="s">
        <v>269</v>
      </c>
    </row>
    <row r="58" spans="1:15">
      <c r="A58" s="166"/>
      <c r="B58" s="236" t="s">
        <v>60</v>
      </c>
      <c r="C58" s="76">
        <v>28</v>
      </c>
      <c r="D58" s="76">
        <v>35</v>
      </c>
      <c r="E58" s="100" t="s">
        <v>61</v>
      </c>
      <c r="F58" s="99" t="s">
        <v>223</v>
      </c>
      <c r="G58" s="101">
        <v>1.57</v>
      </c>
      <c r="H58" s="101">
        <v>1.96</v>
      </c>
      <c r="I58" s="101">
        <v>0.31</v>
      </c>
      <c r="J58" s="102">
        <v>0.39</v>
      </c>
      <c r="K58" s="102">
        <v>13.8</v>
      </c>
      <c r="L58" s="102">
        <v>17.3</v>
      </c>
      <c r="M58" s="102">
        <v>65</v>
      </c>
      <c r="N58" s="102">
        <v>81</v>
      </c>
      <c r="O58" s="204" t="s">
        <v>270</v>
      </c>
    </row>
    <row r="59" spans="1:15">
      <c r="A59" s="81" t="s">
        <v>62</v>
      </c>
      <c r="B59" s="11"/>
      <c r="C59" s="80"/>
      <c r="D59" s="80"/>
      <c r="E59" s="81"/>
      <c r="F59" s="82"/>
      <c r="G59" s="83">
        <f t="shared" ref="G59:N59" si="1">G25+G37+G45+G49+G53+G57+G58</f>
        <v>20.900000000000002</v>
      </c>
      <c r="H59" s="83">
        <f t="shared" si="1"/>
        <v>28.44</v>
      </c>
      <c r="I59" s="83">
        <f t="shared" si="1"/>
        <v>16.16</v>
      </c>
      <c r="J59" s="83">
        <f t="shared" si="1"/>
        <v>24.719999999999995</v>
      </c>
      <c r="K59" s="83">
        <f t="shared" si="1"/>
        <v>63.009999999999991</v>
      </c>
      <c r="L59" s="83">
        <f t="shared" si="1"/>
        <v>78.12</v>
      </c>
      <c r="M59" s="83">
        <f t="shared" si="1"/>
        <v>471.37</v>
      </c>
      <c r="N59" s="83">
        <f t="shared" si="1"/>
        <v>649.6</v>
      </c>
      <c r="O59" s="205"/>
    </row>
    <row r="60" spans="1:15">
      <c r="A60" s="81" t="s">
        <v>63</v>
      </c>
      <c r="B60" s="12"/>
      <c r="C60" s="80"/>
      <c r="D60" s="80"/>
      <c r="E60" s="81"/>
      <c r="F60" s="82"/>
      <c r="G60" s="103"/>
      <c r="H60" s="103"/>
      <c r="I60" s="103"/>
      <c r="J60" s="104"/>
      <c r="K60" s="104"/>
      <c r="L60" s="104"/>
      <c r="M60" s="104" t="s">
        <v>64</v>
      </c>
      <c r="N60" s="104"/>
      <c r="O60" s="205"/>
    </row>
    <row r="61" spans="1:15" ht="28.5">
      <c r="A61" s="33"/>
      <c r="B61" s="229" t="s">
        <v>65</v>
      </c>
      <c r="C61" s="105"/>
      <c r="D61" s="106"/>
      <c r="E61" s="72" t="s">
        <v>22</v>
      </c>
      <c r="F61" s="67" t="s">
        <v>221</v>
      </c>
      <c r="G61" s="68">
        <v>3.5</v>
      </c>
      <c r="H61" s="68">
        <v>4.57</v>
      </c>
      <c r="I61" s="68">
        <v>3.59</v>
      </c>
      <c r="J61" s="69">
        <v>4.1100000000000003</v>
      </c>
      <c r="K61" s="69">
        <v>27.71</v>
      </c>
      <c r="L61" s="69">
        <v>35.770000000000003</v>
      </c>
      <c r="M61" s="69">
        <v>128.84</v>
      </c>
      <c r="N61" s="69">
        <v>168.61</v>
      </c>
      <c r="O61" s="34" t="s">
        <v>271</v>
      </c>
    </row>
    <row r="62" spans="1:15">
      <c r="A62" s="33"/>
      <c r="B62" s="234" t="s">
        <v>49</v>
      </c>
      <c r="C62" s="66" t="s">
        <v>281</v>
      </c>
      <c r="D62" s="66" t="s">
        <v>295</v>
      </c>
      <c r="E62" s="107"/>
      <c r="F62" s="108"/>
      <c r="G62" s="70">
        <v>2.94</v>
      </c>
      <c r="H62" s="70">
        <v>3.92</v>
      </c>
      <c r="I62" s="70">
        <v>0.14000000000000001</v>
      </c>
      <c r="J62" s="71">
        <v>0.18</v>
      </c>
      <c r="K62" s="71">
        <v>21.96</v>
      </c>
      <c r="L62" s="71">
        <v>29.28</v>
      </c>
      <c r="M62" s="71">
        <v>72.459999999999994</v>
      </c>
      <c r="N62" s="71">
        <v>104.61</v>
      </c>
      <c r="O62" s="203"/>
    </row>
    <row r="63" spans="1:15">
      <c r="A63" s="33"/>
      <c r="B63" s="234" t="s">
        <v>14</v>
      </c>
      <c r="C63" s="66">
        <v>15</v>
      </c>
      <c r="D63" s="66">
        <v>20</v>
      </c>
      <c r="E63" s="107"/>
      <c r="F63" s="108"/>
      <c r="G63" s="70">
        <v>0.26</v>
      </c>
      <c r="H63" s="70">
        <v>0.34</v>
      </c>
      <c r="I63" s="70">
        <v>0.18</v>
      </c>
      <c r="J63" s="70">
        <v>0.24</v>
      </c>
      <c r="K63" s="71">
        <v>0.7</v>
      </c>
      <c r="L63" s="71">
        <v>0.93</v>
      </c>
      <c r="M63" s="71">
        <v>5.51</v>
      </c>
      <c r="N63" s="71">
        <v>7.34</v>
      </c>
      <c r="O63" s="203"/>
    </row>
    <row r="64" spans="1:15">
      <c r="A64" s="33"/>
      <c r="B64" s="234" t="s">
        <v>13</v>
      </c>
      <c r="C64" s="66">
        <v>5.5</v>
      </c>
      <c r="D64" s="66">
        <v>5.5</v>
      </c>
      <c r="E64" s="29"/>
      <c r="F64" s="108"/>
      <c r="G64" s="70">
        <v>0.28999999999999998</v>
      </c>
      <c r="H64" s="70">
        <v>0.28999999999999998</v>
      </c>
      <c r="I64" s="70">
        <v>0.21</v>
      </c>
      <c r="J64" s="70">
        <v>0.21</v>
      </c>
      <c r="K64" s="71">
        <v>0.03</v>
      </c>
      <c r="L64" s="71">
        <v>0.03</v>
      </c>
      <c r="M64" s="71">
        <v>3.17</v>
      </c>
      <c r="N64" s="71">
        <v>3.17</v>
      </c>
      <c r="O64" s="203"/>
    </row>
    <row r="65" spans="1:15">
      <c r="A65" s="33"/>
      <c r="B65" s="234" t="s">
        <v>26</v>
      </c>
      <c r="C65" s="66">
        <v>5</v>
      </c>
      <c r="D65" s="66">
        <v>5.5</v>
      </c>
      <c r="E65" s="29"/>
      <c r="F65" s="108"/>
      <c r="G65" s="70">
        <v>0</v>
      </c>
      <c r="H65" s="70">
        <v>0</v>
      </c>
      <c r="I65" s="70">
        <v>0</v>
      </c>
      <c r="J65" s="70">
        <v>0</v>
      </c>
      <c r="K65" s="71">
        <v>5</v>
      </c>
      <c r="L65" s="71">
        <v>5.5</v>
      </c>
      <c r="M65" s="71">
        <v>20</v>
      </c>
      <c r="N65" s="71">
        <v>22</v>
      </c>
      <c r="O65" s="203"/>
    </row>
    <row r="66" spans="1:15">
      <c r="A66" s="33"/>
      <c r="B66" s="234" t="s">
        <v>66</v>
      </c>
      <c r="C66" s="66">
        <v>0.7</v>
      </c>
      <c r="D66" s="66">
        <v>0.9</v>
      </c>
      <c r="E66" s="29"/>
      <c r="F66" s="108"/>
      <c r="G66" s="70">
        <v>0</v>
      </c>
      <c r="H66" s="70">
        <v>0.01</v>
      </c>
      <c r="I66" s="70">
        <v>0</v>
      </c>
      <c r="J66" s="71">
        <v>0</v>
      </c>
      <c r="K66" s="71">
        <v>0</v>
      </c>
      <c r="L66" s="71">
        <v>0.01</v>
      </c>
      <c r="M66" s="71">
        <v>0</v>
      </c>
      <c r="N66" s="71">
        <v>0.09</v>
      </c>
      <c r="O66" s="203"/>
    </row>
    <row r="67" spans="1:15">
      <c r="A67" s="33"/>
      <c r="B67" s="234" t="s">
        <v>15</v>
      </c>
      <c r="C67" s="66">
        <v>2.5</v>
      </c>
      <c r="D67" s="66">
        <v>3</v>
      </c>
      <c r="E67" s="29"/>
      <c r="F67" s="108"/>
      <c r="G67" s="70">
        <v>0.01</v>
      </c>
      <c r="H67" s="70">
        <v>0.01</v>
      </c>
      <c r="I67" s="70">
        <v>2.06</v>
      </c>
      <c r="J67" s="70">
        <v>2.48</v>
      </c>
      <c r="K67" s="71">
        <v>0.02</v>
      </c>
      <c r="L67" s="71">
        <v>0.02</v>
      </c>
      <c r="M67" s="71">
        <v>18.7</v>
      </c>
      <c r="N67" s="71">
        <v>22.4</v>
      </c>
      <c r="O67" s="203"/>
    </row>
    <row r="68" spans="1:15">
      <c r="A68" s="33"/>
      <c r="B68" s="234" t="s">
        <v>43</v>
      </c>
      <c r="C68" s="66">
        <v>1</v>
      </c>
      <c r="D68" s="66">
        <v>1</v>
      </c>
      <c r="E68" s="29"/>
      <c r="F68" s="108"/>
      <c r="G68" s="70">
        <v>0</v>
      </c>
      <c r="H68" s="70">
        <v>0</v>
      </c>
      <c r="I68" s="70">
        <v>1</v>
      </c>
      <c r="J68" s="70">
        <v>1</v>
      </c>
      <c r="K68" s="71">
        <v>0</v>
      </c>
      <c r="L68" s="71">
        <v>0</v>
      </c>
      <c r="M68" s="71">
        <v>9</v>
      </c>
      <c r="N68" s="71">
        <v>9</v>
      </c>
      <c r="O68" s="203"/>
    </row>
    <row r="69" spans="1:15" ht="30">
      <c r="A69" s="166"/>
      <c r="B69" s="229" t="s">
        <v>67</v>
      </c>
      <c r="C69" s="76">
        <v>150</v>
      </c>
      <c r="D69" s="66">
        <v>200</v>
      </c>
      <c r="E69" s="100" t="s">
        <v>35</v>
      </c>
      <c r="F69" s="67" t="s">
        <v>220</v>
      </c>
      <c r="G69" s="68">
        <v>3.77</v>
      </c>
      <c r="H69" s="68">
        <v>4.83</v>
      </c>
      <c r="I69" s="68">
        <v>3.25</v>
      </c>
      <c r="J69" s="69">
        <v>4.16</v>
      </c>
      <c r="K69" s="69">
        <v>6.02</v>
      </c>
      <c r="L69" s="69">
        <v>8</v>
      </c>
      <c r="M69" s="69">
        <v>70</v>
      </c>
      <c r="N69" s="69">
        <v>90</v>
      </c>
      <c r="O69" s="204" t="s">
        <v>272</v>
      </c>
    </row>
    <row r="70" spans="1:15" ht="30">
      <c r="A70" s="81" t="s">
        <v>68</v>
      </c>
      <c r="B70" s="16"/>
      <c r="C70" s="237"/>
      <c r="D70" s="109"/>
      <c r="E70" s="81"/>
      <c r="F70" s="82"/>
      <c r="G70" s="83">
        <f t="shared" ref="G70:N70" si="2">G61+G69</f>
        <v>7.27</v>
      </c>
      <c r="H70" s="83">
        <f t="shared" si="2"/>
        <v>9.4</v>
      </c>
      <c r="I70" s="83">
        <f t="shared" si="2"/>
        <v>6.84</v>
      </c>
      <c r="J70" s="83">
        <f t="shared" si="2"/>
        <v>8.27</v>
      </c>
      <c r="K70" s="83">
        <f t="shared" si="2"/>
        <v>33.730000000000004</v>
      </c>
      <c r="L70" s="83">
        <f t="shared" si="2"/>
        <v>43.77</v>
      </c>
      <c r="M70" s="83">
        <f t="shared" si="2"/>
        <v>198.84</v>
      </c>
      <c r="N70" s="83">
        <f t="shared" si="2"/>
        <v>258.61</v>
      </c>
      <c r="O70" s="208"/>
    </row>
    <row r="71" spans="1:15">
      <c r="A71" s="111" t="s">
        <v>69</v>
      </c>
      <c r="B71" s="17"/>
      <c r="C71" s="238"/>
      <c r="D71" s="110"/>
      <c r="E71" s="111"/>
      <c r="F71" s="82"/>
      <c r="G71" s="83">
        <f>G23+G59+G70</f>
        <v>38.370000000000005</v>
      </c>
      <c r="H71" s="83">
        <f t="shared" ref="H71:N71" si="3">H23+H59+H70</f>
        <v>50.01</v>
      </c>
      <c r="I71" s="83">
        <f t="shared" si="3"/>
        <v>36.379999999999995</v>
      </c>
      <c r="J71" s="83">
        <f t="shared" si="3"/>
        <v>47.489999999999995</v>
      </c>
      <c r="K71" s="83">
        <f t="shared" si="3"/>
        <v>149.85000000000002</v>
      </c>
      <c r="L71" s="83">
        <f t="shared" si="3"/>
        <v>183.13000000000002</v>
      </c>
      <c r="M71" s="83">
        <f t="shared" si="3"/>
        <v>1061.8</v>
      </c>
      <c r="N71" s="83">
        <f t="shared" si="3"/>
        <v>1360.12</v>
      </c>
      <c r="O71" s="208"/>
    </row>
    <row r="72" spans="1:15">
      <c r="G72" s="239"/>
      <c r="I72" s="239"/>
      <c r="K72" s="239"/>
      <c r="M72" s="239"/>
    </row>
    <row r="73" spans="1:15" ht="15" customHeight="1">
      <c r="A73" s="282" t="s">
        <v>0</v>
      </c>
      <c r="B73" s="282" t="s">
        <v>248</v>
      </c>
      <c r="C73" s="301" t="s">
        <v>1</v>
      </c>
      <c r="D73" s="302"/>
      <c r="E73" s="301" t="s">
        <v>2</v>
      </c>
      <c r="F73" s="302"/>
      <c r="G73" s="282" t="s">
        <v>3</v>
      </c>
      <c r="H73" s="282"/>
      <c r="I73" s="282"/>
      <c r="J73" s="282"/>
      <c r="K73" s="282"/>
      <c r="L73" s="233"/>
      <c r="M73" s="301" t="s">
        <v>4</v>
      </c>
      <c r="N73" s="302"/>
      <c r="O73" s="282" t="s">
        <v>338</v>
      </c>
    </row>
    <row r="74" spans="1:15">
      <c r="A74" s="282"/>
      <c r="B74" s="282"/>
      <c r="C74" s="303"/>
      <c r="D74" s="304"/>
      <c r="E74" s="303"/>
      <c r="F74" s="304"/>
      <c r="G74" s="305" t="s">
        <v>339</v>
      </c>
      <c r="H74" s="306"/>
      <c r="I74" s="305" t="s">
        <v>340</v>
      </c>
      <c r="J74" s="306"/>
      <c r="K74" s="305" t="s">
        <v>341</v>
      </c>
      <c r="L74" s="306"/>
      <c r="M74" s="303"/>
      <c r="N74" s="304"/>
      <c r="O74" s="282"/>
    </row>
    <row r="75" spans="1:15" ht="30">
      <c r="A75" s="21" t="s">
        <v>292</v>
      </c>
      <c r="B75" s="3"/>
      <c r="C75" s="21"/>
      <c r="D75" s="21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</row>
    <row r="76" spans="1:15">
      <c r="A76" s="21" t="s">
        <v>70</v>
      </c>
      <c r="B76" s="3"/>
      <c r="C76" s="21"/>
      <c r="D76" s="21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>
      <c r="A77" s="21" t="s">
        <v>9</v>
      </c>
      <c r="B77" s="3"/>
      <c r="C77" s="21"/>
      <c r="D77" s="21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</row>
    <row r="78" spans="1:15" ht="30">
      <c r="A78" s="18"/>
      <c r="B78" s="229" t="s">
        <v>71</v>
      </c>
      <c r="C78" s="66"/>
      <c r="D78" s="66"/>
      <c r="E78" s="34" t="s">
        <v>35</v>
      </c>
      <c r="F78" s="67" t="s">
        <v>24</v>
      </c>
      <c r="G78" s="68">
        <v>4.2</v>
      </c>
      <c r="H78" s="68">
        <v>5.42</v>
      </c>
      <c r="I78" s="68">
        <v>5.33</v>
      </c>
      <c r="J78" s="69">
        <v>6.83</v>
      </c>
      <c r="K78" s="69">
        <v>19.77</v>
      </c>
      <c r="L78" s="69">
        <v>27.31</v>
      </c>
      <c r="M78" s="69">
        <v>141.69999999999999</v>
      </c>
      <c r="N78" s="69">
        <v>192.68</v>
      </c>
      <c r="O78" s="203" t="s">
        <v>342</v>
      </c>
    </row>
    <row r="79" spans="1:15">
      <c r="A79" s="30"/>
      <c r="B79" s="240" t="s">
        <v>14</v>
      </c>
      <c r="C79" s="66">
        <v>125</v>
      </c>
      <c r="D79" s="66">
        <v>150</v>
      </c>
      <c r="E79" s="112"/>
      <c r="F79" s="113"/>
      <c r="G79" s="70">
        <v>3.14</v>
      </c>
      <c r="H79" s="70">
        <v>3.77</v>
      </c>
      <c r="I79" s="70">
        <v>2.7</v>
      </c>
      <c r="J79" s="70">
        <v>3.25</v>
      </c>
      <c r="K79" s="71">
        <v>5.16</v>
      </c>
      <c r="L79" s="71">
        <v>6.02</v>
      </c>
      <c r="M79" s="71">
        <v>58.33</v>
      </c>
      <c r="N79" s="71">
        <v>70</v>
      </c>
      <c r="O79" s="203"/>
    </row>
    <row r="80" spans="1:15">
      <c r="A80" s="18"/>
      <c r="B80" s="234" t="s">
        <v>72</v>
      </c>
      <c r="C80" s="66">
        <v>15</v>
      </c>
      <c r="D80" s="66">
        <v>23</v>
      </c>
      <c r="E80" s="112"/>
      <c r="F80" s="113"/>
      <c r="G80" s="70">
        <v>1.05</v>
      </c>
      <c r="H80" s="70">
        <v>1.64</v>
      </c>
      <c r="I80" s="70">
        <v>0.15</v>
      </c>
      <c r="J80" s="70">
        <v>0.28999999999999998</v>
      </c>
      <c r="K80" s="71">
        <v>11.59</v>
      </c>
      <c r="L80" s="71">
        <v>17.77</v>
      </c>
      <c r="M80" s="71">
        <v>48.32</v>
      </c>
      <c r="N80" s="71">
        <v>78.89</v>
      </c>
      <c r="O80" s="203"/>
    </row>
    <row r="81" spans="1:15">
      <c r="A81" s="29"/>
      <c r="B81" s="234" t="s">
        <v>26</v>
      </c>
      <c r="C81" s="66">
        <v>3</v>
      </c>
      <c r="D81" s="66">
        <v>3.5</v>
      </c>
      <c r="E81" s="112"/>
      <c r="F81" s="113"/>
      <c r="G81" s="70">
        <v>0</v>
      </c>
      <c r="H81" s="70">
        <v>0</v>
      </c>
      <c r="I81" s="70">
        <v>0</v>
      </c>
      <c r="J81" s="71">
        <v>0</v>
      </c>
      <c r="K81" s="71">
        <v>3</v>
      </c>
      <c r="L81" s="71">
        <v>3.5</v>
      </c>
      <c r="M81" s="71">
        <v>12</v>
      </c>
      <c r="N81" s="71">
        <v>14</v>
      </c>
      <c r="O81" s="203"/>
    </row>
    <row r="82" spans="1:15">
      <c r="A82" s="18"/>
      <c r="B82" s="234" t="s">
        <v>15</v>
      </c>
      <c r="C82" s="66">
        <v>3</v>
      </c>
      <c r="D82" s="66">
        <v>4</v>
      </c>
      <c r="E82" s="34"/>
      <c r="F82" s="67"/>
      <c r="G82" s="78">
        <v>0.01</v>
      </c>
      <c r="H82" s="70">
        <v>0.01</v>
      </c>
      <c r="I82" s="78">
        <v>2.48</v>
      </c>
      <c r="J82" s="70">
        <v>3.29</v>
      </c>
      <c r="K82" s="79">
        <v>0.02</v>
      </c>
      <c r="L82" s="71">
        <v>0.02</v>
      </c>
      <c r="M82" s="79">
        <v>22.4</v>
      </c>
      <c r="N82" s="71">
        <v>29.79</v>
      </c>
      <c r="O82" s="203"/>
    </row>
    <row r="83" spans="1:15">
      <c r="A83" s="18"/>
      <c r="B83" s="234" t="s">
        <v>28</v>
      </c>
      <c r="C83" s="66">
        <v>20</v>
      </c>
      <c r="D83" s="66">
        <v>25</v>
      </c>
      <c r="E83" s="34"/>
      <c r="F83" s="67"/>
      <c r="G83" s="70">
        <v>0</v>
      </c>
      <c r="H83" s="70">
        <v>0</v>
      </c>
      <c r="I83" s="70">
        <v>0</v>
      </c>
      <c r="J83" s="71">
        <v>0</v>
      </c>
      <c r="K83" s="71">
        <v>0</v>
      </c>
      <c r="L83" s="71">
        <v>0</v>
      </c>
      <c r="M83" s="71">
        <v>0</v>
      </c>
      <c r="N83" s="71">
        <v>0</v>
      </c>
      <c r="O83" s="203"/>
    </row>
    <row r="84" spans="1:15" ht="30">
      <c r="A84" s="30"/>
      <c r="B84" s="229" t="s">
        <v>17</v>
      </c>
      <c r="C84" s="66"/>
      <c r="D84" s="66"/>
      <c r="E84" s="72" t="s">
        <v>18</v>
      </c>
      <c r="F84" s="72" t="s">
        <v>219</v>
      </c>
      <c r="G84" s="68">
        <v>1.54</v>
      </c>
      <c r="H84" s="68">
        <v>1.92</v>
      </c>
      <c r="I84" s="68">
        <v>4.29</v>
      </c>
      <c r="J84" s="69">
        <v>4.33</v>
      </c>
      <c r="K84" s="69">
        <v>9.84</v>
      </c>
      <c r="L84" s="69">
        <v>12.84</v>
      </c>
      <c r="M84" s="69">
        <v>84.4</v>
      </c>
      <c r="N84" s="69">
        <v>100.1</v>
      </c>
      <c r="O84" s="34" t="s">
        <v>260</v>
      </c>
    </row>
    <row r="85" spans="1:15">
      <c r="A85" s="30"/>
      <c r="B85" s="234" t="s">
        <v>19</v>
      </c>
      <c r="C85" s="66">
        <v>20</v>
      </c>
      <c r="D85" s="66">
        <v>25</v>
      </c>
      <c r="E85" s="112"/>
      <c r="F85" s="113"/>
      <c r="G85" s="70">
        <v>1.52</v>
      </c>
      <c r="H85" s="70">
        <v>1.9</v>
      </c>
      <c r="I85" s="70">
        <v>0.16</v>
      </c>
      <c r="J85" s="71">
        <v>0.2</v>
      </c>
      <c r="K85" s="71">
        <v>9.8000000000000007</v>
      </c>
      <c r="L85" s="71">
        <v>12.8</v>
      </c>
      <c r="M85" s="71">
        <v>47</v>
      </c>
      <c r="N85" s="71">
        <v>62.7</v>
      </c>
      <c r="O85" s="203"/>
    </row>
    <row r="86" spans="1:15">
      <c r="A86" s="18"/>
      <c r="B86" s="234" t="s">
        <v>15</v>
      </c>
      <c r="C86" s="66">
        <v>5</v>
      </c>
      <c r="D86" s="66">
        <v>5</v>
      </c>
      <c r="E86" s="112"/>
      <c r="F86" s="113"/>
      <c r="G86" s="70">
        <v>0.02</v>
      </c>
      <c r="H86" s="70">
        <v>0.02</v>
      </c>
      <c r="I86" s="70">
        <v>4.13</v>
      </c>
      <c r="J86" s="70">
        <v>4.13</v>
      </c>
      <c r="K86" s="71">
        <v>0.04</v>
      </c>
      <c r="L86" s="71">
        <v>0.04</v>
      </c>
      <c r="M86" s="71">
        <v>37.4</v>
      </c>
      <c r="N86" s="71">
        <v>37.4</v>
      </c>
      <c r="O86" s="203"/>
    </row>
    <row r="87" spans="1:15">
      <c r="A87" s="33"/>
      <c r="B87" s="229" t="s">
        <v>73</v>
      </c>
      <c r="C87" s="66"/>
      <c r="D87" s="66"/>
      <c r="E87" s="34" t="s">
        <v>24</v>
      </c>
      <c r="F87" s="67" t="s">
        <v>220</v>
      </c>
      <c r="G87" s="68">
        <v>4.46</v>
      </c>
      <c r="H87" s="68">
        <v>4.8</v>
      </c>
      <c r="I87" s="68">
        <v>4.22</v>
      </c>
      <c r="J87" s="69">
        <v>4.54</v>
      </c>
      <c r="K87" s="69">
        <v>10.78</v>
      </c>
      <c r="L87" s="69">
        <v>12.52</v>
      </c>
      <c r="M87" s="69">
        <v>92.71</v>
      </c>
      <c r="N87" s="69">
        <v>104.15</v>
      </c>
      <c r="O87" s="203" t="s">
        <v>272</v>
      </c>
    </row>
    <row r="88" spans="1:15">
      <c r="A88" s="33"/>
      <c r="B88" s="234" t="s">
        <v>74</v>
      </c>
      <c r="C88" s="66">
        <v>1</v>
      </c>
      <c r="D88" s="66">
        <v>1.1499999999999999</v>
      </c>
      <c r="E88" s="72"/>
      <c r="F88" s="67"/>
      <c r="G88" s="70">
        <v>0.95</v>
      </c>
      <c r="H88" s="70">
        <v>1.03</v>
      </c>
      <c r="I88" s="70">
        <v>1.19</v>
      </c>
      <c r="J88" s="70">
        <v>1.29</v>
      </c>
      <c r="K88" s="71">
        <v>0</v>
      </c>
      <c r="L88" s="71">
        <v>0</v>
      </c>
      <c r="M88" s="71">
        <v>7.38</v>
      </c>
      <c r="N88" s="71">
        <v>8.15</v>
      </c>
      <c r="O88" s="203"/>
    </row>
    <row r="89" spans="1:15">
      <c r="A89" s="33"/>
      <c r="B89" s="234" t="s">
        <v>14</v>
      </c>
      <c r="C89" s="66">
        <v>140</v>
      </c>
      <c r="D89" s="66">
        <v>150</v>
      </c>
      <c r="E89" s="34"/>
      <c r="F89" s="67"/>
      <c r="G89" s="70">
        <v>3.51</v>
      </c>
      <c r="H89" s="70">
        <v>3.77</v>
      </c>
      <c r="I89" s="70">
        <v>3.03</v>
      </c>
      <c r="J89" s="70">
        <v>3.25</v>
      </c>
      <c r="K89" s="71">
        <v>5.78</v>
      </c>
      <c r="L89" s="71">
        <v>6.02</v>
      </c>
      <c r="M89" s="71">
        <v>65.33</v>
      </c>
      <c r="N89" s="71">
        <v>70</v>
      </c>
      <c r="O89" s="203"/>
    </row>
    <row r="90" spans="1:15">
      <c r="A90" s="33"/>
      <c r="B90" s="234" t="s">
        <v>26</v>
      </c>
      <c r="C90" s="66">
        <v>5</v>
      </c>
      <c r="D90" s="66">
        <v>6.5</v>
      </c>
      <c r="E90" s="34"/>
      <c r="F90" s="67"/>
      <c r="G90" s="70">
        <v>0</v>
      </c>
      <c r="H90" s="70">
        <v>0</v>
      </c>
      <c r="I90" s="70">
        <v>0</v>
      </c>
      <c r="J90" s="71">
        <v>0</v>
      </c>
      <c r="K90" s="71">
        <v>5</v>
      </c>
      <c r="L90" s="71">
        <v>6.5</v>
      </c>
      <c r="M90" s="71">
        <v>20</v>
      </c>
      <c r="N90" s="71">
        <v>26</v>
      </c>
      <c r="O90" s="203"/>
    </row>
    <row r="91" spans="1:15">
      <c r="A91" s="33"/>
      <c r="B91" s="234" t="s">
        <v>28</v>
      </c>
      <c r="C91" s="66">
        <v>35</v>
      </c>
      <c r="D91" s="66">
        <v>50</v>
      </c>
      <c r="E91" s="34"/>
      <c r="F91" s="67"/>
      <c r="G91" s="70">
        <v>0</v>
      </c>
      <c r="H91" s="70">
        <v>0</v>
      </c>
      <c r="I91" s="70">
        <v>0</v>
      </c>
      <c r="J91" s="71">
        <v>0</v>
      </c>
      <c r="K91" s="71">
        <v>0</v>
      </c>
      <c r="L91" s="71">
        <v>0</v>
      </c>
      <c r="M91" s="71">
        <v>0</v>
      </c>
      <c r="N91" s="71">
        <v>0</v>
      </c>
      <c r="O91" s="203"/>
    </row>
    <row r="92" spans="1:15">
      <c r="A92" s="29" t="s">
        <v>29</v>
      </c>
      <c r="B92" s="15"/>
      <c r="C92" s="106"/>
      <c r="D92" s="106"/>
      <c r="E92" s="114"/>
      <c r="F92" s="113"/>
      <c r="G92" s="70"/>
      <c r="H92" s="70"/>
      <c r="I92" s="70"/>
      <c r="J92" s="71"/>
      <c r="K92" s="71"/>
      <c r="L92" s="71"/>
      <c r="M92" s="71"/>
      <c r="N92" s="71"/>
      <c r="O92" s="203"/>
    </row>
    <row r="93" spans="1:15">
      <c r="A93" s="33"/>
      <c r="B93" s="229" t="s">
        <v>21</v>
      </c>
      <c r="C93" s="66">
        <v>95</v>
      </c>
      <c r="D93" s="66">
        <v>100</v>
      </c>
      <c r="E93" s="72" t="s">
        <v>75</v>
      </c>
      <c r="F93" s="67" t="s">
        <v>224</v>
      </c>
      <c r="G93" s="68">
        <v>0.38</v>
      </c>
      <c r="H93" s="68">
        <v>0.4</v>
      </c>
      <c r="I93" s="68">
        <v>0.38</v>
      </c>
      <c r="J93" s="69">
        <v>0.4</v>
      </c>
      <c r="K93" s="69">
        <v>9.31</v>
      </c>
      <c r="L93" s="69">
        <v>9.8000000000000007</v>
      </c>
      <c r="M93" s="69">
        <v>44.7</v>
      </c>
      <c r="N93" s="69">
        <v>47</v>
      </c>
      <c r="O93" s="203" t="s">
        <v>343</v>
      </c>
    </row>
    <row r="94" spans="1:15" ht="30">
      <c r="A94" s="81" t="s">
        <v>32</v>
      </c>
      <c r="B94" s="11"/>
      <c r="C94" s="110"/>
      <c r="D94" s="110"/>
      <c r="E94" s="81"/>
      <c r="F94" s="82"/>
      <c r="G94" s="83">
        <f t="shared" ref="G94:N94" si="4">G78+G84+G87+G93</f>
        <v>10.58</v>
      </c>
      <c r="H94" s="83">
        <f t="shared" si="4"/>
        <v>12.540000000000001</v>
      </c>
      <c r="I94" s="83">
        <f t="shared" si="4"/>
        <v>14.22</v>
      </c>
      <c r="J94" s="83">
        <f t="shared" si="4"/>
        <v>16.099999999999998</v>
      </c>
      <c r="K94" s="83">
        <f t="shared" si="4"/>
        <v>49.7</v>
      </c>
      <c r="L94" s="83">
        <f t="shared" si="4"/>
        <v>62.47</v>
      </c>
      <c r="M94" s="83">
        <f t="shared" si="4"/>
        <v>363.51</v>
      </c>
      <c r="N94" s="83">
        <f t="shared" si="4"/>
        <v>443.92999999999995</v>
      </c>
      <c r="O94" s="205"/>
    </row>
    <row r="95" spans="1:15">
      <c r="A95" s="81" t="s">
        <v>33</v>
      </c>
      <c r="B95" s="12"/>
      <c r="C95" s="80"/>
      <c r="D95" s="80"/>
      <c r="E95" s="115"/>
      <c r="F95" s="85"/>
      <c r="G95" s="116"/>
      <c r="H95" s="116"/>
      <c r="I95" s="116"/>
      <c r="J95" s="86"/>
      <c r="K95" s="117"/>
      <c r="L95" s="86"/>
      <c r="M95" s="86"/>
      <c r="N95" s="86"/>
      <c r="O95" s="205"/>
    </row>
    <row r="96" spans="1:15" ht="30">
      <c r="A96" s="33"/>
      <c r="B96" s="229" t="s">
        <v>76</v>
      </c>
      <c r="C96" s="66"/>
      <c r="D96" s="66"/>
      <c r="E96" s="118" t="s">
        <v>35</v>
      </c>
      <c r="F96" s="119" t="s">
        <v>24</v>
      </c>
      <c r="G96" s="68">
        <v>7.43</v>
      </c>
      <c r="H96" s="68">
        <v>9.24</v>
      </c>
      <c r="I96" s="68">
        <v>6.99</v>
      </c>
      <c r="J96" s="69">
        <v>8.0399999999999991</v>
      </c>
      <c r="K96" s="69">
        <v>5.93</v>
      </c>
      <c r="L96" s="69">
        <v>7.49</v>
      </c>
      <c r="M96" s="69">
        <v>116.13</v>
      </c>
      <c r="N96" s="69">
        <v>139.61000000000001</v>
      </c>
      <c r="O96" s="34" t="s">
        <v>344</v>
      </c>
    </row>
    <row r="97" spans="1:15">
      <c r="A97" s="33"/>
      <c r="B97" s="234" t="s">
        <v>36</v>
      </c>
      <c r="C97" s="66">
        <v>43</v>
      </c>
      <c r="D97" s="66">
        <v>51</v>
      </c>
      <c r="E97" s="120"/>
      <c r="F97" s="121"/>
      <c r="G97" s="70">
        <v>6.9</v>
      </c>
      <c r="H97" s="70">
        <v>8.61</v>
      </c>
      <c r="I97" s="70">
        <v>3.89</v>
      </c>
      <c r="J97" s="70">
        <v>4.93</v>
      </c>
      <c r="K97" s="71">
        <v>0</v>
      </c>
      <c r="L97" s="71">
        <v>0</v>
      </c>
      <c r="M97" s="71">
        <v>62.38</v>
      </c>
      <c r="N97" s="71">
        <v>82.9</v>
      </c>
      <c r="O97" s="34"/>
    </row>
    <row r="98" spans="1:15">
      <c r="A98" s="30"/>
      <c r="B98" s="235" t="s">
        <v>103</v>
      </c>
      <c r="C98" s="66">
        <v>56</v>
      </c>
      <c r="D98" s="66">
        <v>65</v>
      </c>
      <c r="E98" s="120"/>
      <c r="F98" s="121"/>
      <c r="G98" s="70">
        <v>0.37</v>
      </c>
      <c r="H98" s="70">
        <v>0.42</v>
      </c>
      <c r="I98" s="70">
        <v>0.1</v>
      </c>
      <c r="J98" s="71">
        <v>0.11</v>
      </c>
      <c r="K98" s="71">
        <v>4.96</v>
      </c>
      <c r="L98" s="71">
        <v>6.29</v>
      </c>
      <c r="M98" s="71">
        <v>22.29</v>
      </c>
      <c r="N98" s="71">
        <v>23.85</v>
      </c>
      <c r="O98" s="34"/>
    </row>
    <row r="99" spans="1:15">
      <c r="A99" s="33"/>
      <c r="B99" s="234" t="s">
        <v>39</v>
      </c>
      <c r="C99" s="73" t="s">
        <v>40</v>
      </c>
      <c r="D99" s="66">
        <v>12</v>
      </c>
      <c r="E99" s="122"/>
      <c r="F99" s="121"/>
      <c r="G99" s="70">
        <v>0.06</v>
      </c>
      <c r="H99" s="70">
        <v>0.09</v>
      </c>
      <c r="I99" s="70">
        <v>0</v>
      </c>
      <c r="J99" s="71">
        <v>0</v>
      </c>
      <c r="K99" s="71">
        <v>0.38</v>
      </c>
      <c r="L99" s="71">
        <v>0.5</v>
      </c>
      <c r="M99" s="71">
        <v>1.79</v>
      </c>
      <c r="N99" s="71">
        <v>2.84</v>
      </c>
      <c r="O99" s="203"/>
    </row>
    <row r="100" spans="1:15">
      <c r="A100" s="33"/>
      <c r="B100" s="234" t="s">
        <v>41</v>
      </c>
      <c r="C100" s="73" t="s">
        <v>40</v>
      </c>
      <c r="D100" s="66">
        <v>12</v>
      </c>
      <c r="E100" s="123"/>
      <c r="F100" s="113"/>
      <c r="G100" s="70">
        <v>0.1</v>
      </c>
      <c r="H100" s="70">
        <v>0.12</v>
      </c>
      <c r="I100" s="70">
        <v>0</v>
      </c>
      <c r="J100" s="71">
        <v>0</v>
      </c>
      <c r="K100" s="71">
        <v>0.59</v>
      </c>
      <c r="L100" s="71">
        <v>0.7</v>
      </c>
      <c r="M100" s="71">
        <v>2.67</v>
      </c>
      <c r="N100" s="71">
        <v>3.02</v>
      </c>
      <c r="O100" s="203"/>
    </row>
    <row r="101" spans="1:15">
      <c r="A101" s="33"/>
      <c r="B101" s="234" t="s">
        <v>43</v>
      </c>
      <c r="C101" s="66">
        <v>3</v>
      </c>
      <c r="D101" s="66">
        <v>3</v>
      </c>
      <c r="E101" s="112"/>
      <c r="F101" s="113"/>
      <c r="G101" s="70">
        <v>0</v>
      </c>
      <c r="H101" s="70">
        <v>0</v>
      </c>
      <c r="I101" s="70">
        <v>3</v>
      </c>
      <c r="J101" s="71">
        <v>3</v>
      </c>
      <c r="K101" s="71">
        <v>0</v>
      </c>
      <c r="L101" s="71">
        <v>0</v>
      </c>
      <c r="M101" s="71">
        <v>27</v>
      </c>
      <c r="N101" s="71">
        <v>27</v>
      </c>
      <c r="O101" s="203"/>
    </row>
    <row r="102" spans="1:15">
      <c r="A102" s="33"/>
      <c r="B102" s="234" t="s">
        <v>77</v>
      </c>
      <c r="C102" s="66">
        <v>110</v>
      </c>
      <c r="D102" s="66">
        <v>130</v>
      </c>
      <c r="E102" s="112"/>
      <c r="F102" s="113"/>
      <c r="G102" s="70">
        <v>0</v>
      </c>
      <c r="H102" s="70">
        <v>0</v>
      </c>
      <c r="I102" s="70">
        <v>0</v>
      </c>
      <c r="J102" s="71">
        <v>0</v>
      </c>
      <c r="K102" s="71">
        <v>0</v>
      </c>
      <c r="L102" s="71">
        <v>0</v>
      </c>
      <c r="M102" s="71">
        <v>0</v>
      </c>
      <c r="N102" s="71">
        <v>0</v>
      </c>
      <c r="O102" s="203"/>
    </row>
    <row r="103" spans="1:15" ht="30">
      <c r="A103" s="33"/>
      <c r="B103" s="229" t="s">
        <v>294</v>
      </c>
      <c r="C103" s="66"/>
      <c r="D103" s="66"/>
      <c r="E103" s="87" t="s">
        <v>47</v>
      </c>
      <c r="F103" s="124" t="s">
        <v>233</v>
      </c>
      <c r="G103" s="68">
        <v>8.93</v>
      </c>
      <c r="H103" s="68">
        <v>11.38</v>
      </c>
      <c r="I103" s="68">
        <v>4.49</v>
      </c>
      <c r="J103" s="69">
        <v>5.58</v>
      </c>
      <c r="K103" s="69">
        <v>3.33</v>
      </c>
      <c r="L103" s="69">
        <v>3.95</v>
      </c>
      <c r="M103" s="69">
        <v>89.72</v>
      </c>
      <c r="N103" s="69">
        <v>117.33</v>
      </c>
      <c r="O103" s="203" t="s">
        <v>345</v>
      </c>
    </row>
    <row r="104" spans="1:15">
      <c r="A104" s="33"/>
      <c r="B104" s="234" t="s">
        <v>79</v>
      </c>
      <c r="C104" s="66">
        <v>160</v>
      </c>
      <c r="D104" s="66">
        <v>186</v>
      </c>
      <c r="E104" s="34"/>
      <c r="F104" s="67"/>
      <c r="G104" s="70">
        <v>8.42</v>
      </c>
      <c r="H104" s="70">
        <v>10.77</v>
      </c>
      <c r="I104" s="70">
        <v>0.47</v>
      </c>
      <c r="J104" s="70">
        <v>0.54</v>
      </c>
      <c r="K104" s="71">
        <v>0</v>
      </c>
      <c r="L104" s="71">
        <v>0</v>
      </c>
      <c r="M104" s="71">
        <v>38.520000000000003</v>
      </c>
      <c r="N104" s="71">
        <v>44.29</v>
      </c>
      <c r="O104" s="203"/>
    </row>
    <row r="105" spans="1:15">
      <c r="A105" s="33"/>
      <c r="B105" s="234" t="s">
        <v>39</v>
      </c>
      <c r="C105" s="66">
        <v>30</v>
      </c>
      <c r="D105" s="66">
        <v>32</v>
      </c>
      <c r="E105" s="34"/>
      <c r="F105" s="67"/>
      <c r="G105" s="70">
        <v>0.22</v>
      </c>
      <c r="H105" s="70">
        <v>0.23</v>
      </c>
      <c r="I105" s="70">
        <v>0.02</v>
      </c>
      <c r="J105" s="70">
        <v>0.02</v>
      </c>
      <c r="K105" s="71">
        <v>1.87</v>
      </c>
      <c r="L105" s="71">
        <v>1.98</v>
      </c>
      <c r="M105" s="71">
        <v>8.5399999999999991</v>
      </c>
      <c r="N105" s="71">
        <v>9.3000000000000007</v>
      </c>
      <c r="O105" s="203"/>
    </row>
    <row r="106" spans="1:15">
      <c r="A106" s="33"/>
      <c r="B106" s="234" t="s">
        <v>41</v>
      </c>
      <c r="C106" s="66">
        <v>10</v>
      </c>
      <c r="D106" s="66">
        <v>12</v>
      </c>
      <c r="E106" s="34"/>
      <c r="F106" s="67"/>
      <c r="G106" s="70">
        <v>0.05</v>
      </c>
      <c r="H106" s="70">
        <v>0.05</v>
      </c>
      <c r="I106" s="70">
        <v>0</v>
      </c>
      <c r="J106" s="70">
        <v>0</v>
      </c>
      <c r="K106" s="71">
        <v>0.37</v>
      </c>
      <c r="L106" s="71">
        <v>0.45</v>
      </c>
      <c r="M106" s="71">
        <v>1.34</v>
      </c>
      <c r="N106" s="71">
        <v>2</v>
      </c>
      <c r="O106" s="203"/>
    </row>
    <row r="107" spans="1:15">
      <c r="A107" s="33"/>
      <c r="B107" s="234" t="s">
        <v>42</v>
      </c>
      <c r="C107" s="66">
        <v>5</v>
      </c>
      <c r="D107" s="66">
        <v>7</v>
      </c>
      <c r="E107" s="34"/>
      <c r="F107" s="67"/>
      <c r="G107" s="70">
        <v>0.24</v>
      </c>
      <c r="H107" s="70">
        <v>0.33</v>
      </c>
      <c r="I107" s="70">
        <v>0</v>
      </c>
      <c r="J107" s="70">
        <v>0</v>
      </c>
      <c r="K107" s="71">
        <v>1.0900000000000001</v>
      </c>
      <c r="L107" s="71">
        <v>1.52</v>
      </c>
      <c r="M107" s="71">
        <v>5.32</v>
      </c>
      <c r="N107" s="71">
        <v>7.44</v>
      </c>
      <c r="O107" s="203"/>
    </row>
    <row r="108" spans="1:15">
      <c r="A108" s="33"/>
      <c r="B108" s="234" t="s">
        <v>43</v>
      </c>
      <c r="C108" s="66">
        <v>4</v>
      </c>
      <c r="D108" s="66">
        <v>5</v>
      </c>
      <c r="E108" s="34"/>
      <c r="F108" s="67"/>
      <c r="G108" s="70">
        <v>0</v>
      </c>
      <c r="H108" s="70">
        <v>0</v>
      </c>
      <c r="I108" s="70">
        <v>4</v>
      </c>
      <c r="J108" s="70">
        <v>5</v>
      </c>
      <c r="K108" s="71">
        <v>0</v>
      </c>
      <c r="L108" s="71">
        <v>0</v>
      </c>
      <c r="M108" s="71">
        <v>36</v>
      </c>
      <c r="N108" s="71">
        <v>45</v>
      </c>
      <c r="O108" s="203"/>
    </row>
    <row r="109" spans="1:15">
      <c r="A109" s="33"/>
      <c r="B109" s="229" t="s">
        <v>80</v>
      </c>
      <c r="C109" s="66"/>
      <c r="D109" s="66"/>
      <c r="E109" s="87" t="s">
        <v>51</v>
      </c>
      <c r="F109" s="67" t="s">
        <v>11</v>
      </c>
      <c r="G109" s="68">
        <v>2.63</v>
      </c>
      <c r="H109" s="68">
        <v>3.46</v>
      </c>
      <c r="I109" s="68">
        <v>3.55</v>
      </c>
      <c r="J109" s="69">
        <v>3.87</v>
      </c>
      <c r="K109" s="69">
        <v>15.91</v>
      </c>
      <c r="L109" s="69">
        <v>21.2</v>
      </c>
      <c r="M109" s="69">
        <v>106.6</v>
      </c>
      <c r="N109" s="69">
        <v>139.79</v>
      </c>
      <c r="O109" s="203" t="s">
        <v>346</v>
      </c>
    </row>
    <row r="110" spans="1:15">
      <c r="A110" s="33"/>
      <c r="B110" s="235" t="s">
        <v>103</v>
      </c>
      <c r="C110" s="66">
        <v>115</v>
      </c>
      <c r="D110" s="125">
        <v>137</v>
      </c>
      <c r="E110" s="72"/>
      <c r="F110" s="67"/>
      <c r="G110" s="70">
        <v>1.78</v>
      </c>
      <c r="H110" s="70">
        <v>2.4</v>
      </c>
      <c r="I110" s="70">
        <v>0.35</v>
      </c>
      <c r="J110" s="70">
        <v>0.48</v>
      </c>
      <c r="K110" s="71">
        <v>14.5</v>
      </c>
      <c r="L110" s="71">
        <v>19.420000000000002</v>
      </c>
      <c r="M110" s="71">
        <v>68.5</v>
      </c>
      <c r="N110" s="71">
        <v>97.46</v>
      </c>
      <c r="O110" s="203"/>
    </row>
    <row r="111" spans="1:15">
      <c r="A111" s="33"/>
      <c r="B111" s="234" t="s">
        <v>14</v>
      </c>
      <c r="C111" s="66">
        <v>28</v>
      </c>
      <c r="D111" s="66">
        <v>32</v>
      </c>
      <c r="E111" s="34"/>
      <c r="F111" s="67"/>
      <c r="G111" s="70">
        <v>0.84</v>
      </c>
      <c r="H111" s="70">
        <v>1.05</v>
      </c>
      <c r="I111" s="70">
        <v>0.72</v>
      </c>
      <c r="J111" s="70">
        <v>0.91</v>
      </c>
      <c r="K111" s="71">
        <v>1.39</v>
      </c>
      <c r="L111" s="71">
        <v>1.76</v>
      </c>
      <c r="M111" s="71">
        <v>15.7</v>
      </c>
      <c r="N111" s="71">
        <v>19.93</v>
      </c>
      <c r="O111" s="203"/>
    </row>
    <row r="112" spans="1:15">
      <c r="A112" s="33"/>
      <c r="B112" s="234" t="s">
        <v>15</v>
      </c>
      <c r="C112" s="66">
        <v>3</v>
      </c>
      <c r="D112" s="66">
        <v>3</v>
      </c>
      <c r="E112" s="34"/>
      <c r="F112" s="67"/>
      <c r="G112" s="70">
        <v>0.01</v>
      </c>
      <c r="H112" s="70">
        <v>0.01</v>
      </c>
      <c r="I112" s="70">
        <v>2.48</v>
      </c>
      <c r="J112" s="70">
        <v>2.48</v>
      </c>
      <c r="K112" s="71">
        <v>0.02</v>
      </c>
      <c r="L112" s="71">
        <v>0.02</v>
      </c>
      <c r="M112" s="71">
        <v>22.4</v>
      </c>
      <c r="N112" s="71">
        <v>22.4</v>
      </c>
      <c r="O112" s="203"/>
    </row>
    <row r="113" spans="1:15">
      <c r="A113" s="33"/>
      <c r="B113" s="229" t="s">
        <v>81</v>
      </c>
      <c r="C113" s="66">
        <v>42</v>
      </c>
      <c r="D113" s="66">
        <v>62</v>
      </c>
      <c r="E113" s="72" t="s">
        <v>82</v>
      </c>
      <c r="F113" s="67" t="s">
        <v>47</v>
      </c>
      <c r="G113" s="68">
        <v>0.28000000000000003</v>
      </c>
      <c r="H113" s="68">
        <v>0.42</v>
      </c>
      <c r="I113" s="68">
        <v>0.04</v>
      </c>
      <c r="J113" s="69">
        <v>0.06</v>
      </c>
      <c r="K113" s="69">
        <v>0.76</v>
      </c>
      <c r="L113" s="69">
        <v>1.1399999999999999</v>
      </c>
      <c r="M113" s="69">
        <v>4.4000000000000004</v>
      </c>
      <c r="N113" s="69">
        <v>6.6</v>
      </c>
      <c r="O113" s="203" t="s">
        <v>347</v>
      </c>
    </row>
    <row r="114" spans="1:15" ht="30">
      <c r="A114" s="33"/>
      <c r="B114" s="229" t="s">
        <v>83</v>
      </c>
      <c r="C114" s="66"/>
      <c r="D114" s="66"/>
      <c r="E114" s="72" t="s">
        <v>35</v>
      </c>
      <c r="F114" s="67" t="s">
        <v>24</v>
      </c>
      <c r="G114" s="68">
        <v>0.62</v>
      </c>
      <c r="H114" s="68">
        <v>0.83</v>
      </c>
      <c r="I114" s="68">
        <v>0.03</v>
      </c>
      <c r="J114" s="69">
        <v>0.04</v>
      </c>
      <c r="K114" s="69">
        <v>12.12</v>
      </c>
      <c r="L114" s="69">
        <v>15.15</v>
      </c>
      <c r="M114" s="69">
        <v>51.8</v>
      </c>
      <c r="N114" s="69">
        <v>65</v>
      </c>
      <c r="O114" s="203" t="s">
        <v>348</v>
      </c>
    </row>
    <row r="115" spans="1:15">
      <c r="A115" s="33"/>
      <c r="B115" s="234" t="s">
        <v>84</v>
      </c>
      <c r="C115" s="66">
        <v>12</v>
      </c>
      <c r="D115" s="66">
        <v>13</v>
      </c>
      <c r="E115" s="34"/>
      <c r="F115" s="67"/>
      <c r="G115" s="70">
        <v>0.62</v>
      </c>
      <c r="H115" s="70">
        <v>0.83</v>
      </c>
      <c r="I115" s="70">
        <v>0.03</v>
      </c>
      <c r="J115" s="70">
        <v>0.04</v>
      </c>
      <c r="K115" s="71">
        <v>6.12</v>
      </c>
      <c r="L115" s="71">
        <v>8.15</v>
      </c>
      <c r="M115" s="71">
        <v>27.8</v>
      </c>
      <c r="N115" s="71">
        <v>37</v>
      </c>
      <c r="O115" s="203"/>
    </row>
    <row r="116" spans="1:15">
      <c r="A116" s="33"/>
      <c r="B116" s="234" t="s">
        <v>26</v>
      </c>
      <c r="C116" s="66">
        <v>6</v>
      </c>
      <c r="D116" s="66">
        <v>7</v>
      </c>
      <c r="E116" s="34"/>
      <c r="F116" s="67"/>
      <c r="G116" s="70">
        <v>0</v>
      </c>
      <c r="H116" s="70">
        <v>0</v>
      </c>
      <c r="I116" s="70">
        <v>0</v>
      </c>
      <c r="J116" s="70">
        <v>0</v>
      </c>
      <c r="K116" s="71">
        <v>6</v>
      </c>
      <c r="L116" s="71">
        <v>7</v>
      </c>
      <c r="M116" s="71">
        <v>24</v>
      </c>
      <c r="N116" s="71">
        <v>28</v>
      </c>
      <c r="O116" s="203"/>
    </row>
    <row r="117" spans="1:15">
      <c r="A117" s="33"/>
      <c r="B117" s="234" t="s">
        <v>28</v>
      </c>
      <c r="C117" s="66">
        <v>160</v>
      </c>
      <c r="D117" s="66">
        <v>190</v>
      </c>
      <c r="E117" s="34"/>
      <c r="F117" s="67"/>
      <c r="G117" s="70">
        <v>0</v>
      </c>
      <c r="H117" s="70">
        <v>0</v>
      </c>
      <c r="I117" s="70">
        <v>0</v>
      </c>
      <c r="J117" s="70">
        <v>0</v>
      </c>
      <c r="K117" s="71">
        <v>0</v>
      </c>
      <c r="L117" s="71">
        <v>0</v>
      </c>
      <c r="M117" s="71">
        <v>0</v>
      </c>
      <c r="N117" s="71">
        <v>0</v>
      </c>
      <c r="O117" s="203"/>
    </row>
    <row r="118" spans="1:15">
      <c r="A118" s="166"/>
      <c r="B118" s="236" t="s">
        <v>58</v>
      </c>
      <c r="C118" s="76">
        <v>20</v>
      </c>
      <c r="D118" s="76">
        <v>27</v>
      </c>
      <c r="E118" s="100" t="s">
        <v>59</v>
      </c>
      <c r="F118" s="100" t="s">
        <v>222</v>
      </c>
      <c r="G118" s="101">
        <v>1.52</v>
      </c>
      <c r="H118" s="68">
        <v>2.0499999999999998</v>
      </c>
      <c r="I118" s="101">
        <v>0.16</v>
      </c>
      <c r="J118" s="69">
        <v>0.22</v>
      </c>
      <c r="K118" s="102">
        <v>9.8000000000000007</v>
      </c>
      <c r="L118" s="69">
        <v>13.8</v>
      </c>
      <c r="M118" s="102">
        <v>47</v>
      </c>
      <c r="N118" s="69">
        <v>67.599999999999994</v>
      </c>
      <c r="O118" s="204" t="s">
        <v>269</v>
      </c>
    </row>
    <row r="119" spans="1:15">
      <c r="A119" s="166"/>
      <c r="B119" s="236" t="s">
        <v>60</v>
      </c>
      <c r="C119" s="76">
        <v>28</v>
      </c>
      <c r="D119" s="76">
        <v>35</v>
      </c>
      <c r="E119" s="100" t="s">
        <v>61</v>
      </c>
      <c r="F119" s="99" t="s">
        <v>223</v>
      </c>
      <c r="G119" s="101">
        <v>1.57</v>
      </c>
      <c r="H119" s="101">
        <v>1.96</v>
      </c>
      <c r="I119" s="101">
        <v>0.31</v>
      </c>
      <c r="J119" s="102">
        <v>0.39</v>
      </c>
      <c r="K119" s="102">
        <v>13.8</v>
      </c>
      <c r="L119" s="102">
        <v>17.3</v>
      </c>
      <c r="M119" s="102">
        <v>65</v>
      </c>
      <c r="N119" s="102">
        <v>81</v>
      </c>
      <c r="O119" s="204" t="s">
        <v>270</v>
      </c>
    </row>
    <row r="120" spans="1:15">
      <c r="A120" s="81" t="s">
        <v>62</v>
      </c>
      <c r="B120" s="11"/>
      <c r="C120" s="110"/>
      <c r="D120" s="110"/>
      <c r="E120" s="81"/>
      <c r="F120" s="84"/>
      <c r="G120" s="83">
        <f t="shared" ref="G120:N120" si="5">G96+G103+G109+G113+G114+G118+G119</f>
        <v>22.98</v>
      </c>
      <c r="H120" s="83">
        <f t="shared" si="5"/>
        <v>29.340000000000003</v>
      </c>
      <c r="I120" s="83">
        <f t="shared" si="5"/>
        <v>15.57</v>
      </c>
      <c r="J120" s="83">
        <f t="shared" si="5"/>
        <v>18.199999999999996</v>
      </c>
      <c r="K120" s="83">
        <f t="shared" si="5"/>
        <v>61.650000000000006</v>
      </c>
      <c r="L120" s="83">
        <f t="shared" si="5"/>
        <v>80.03</v>
      </c>
      <c r="M120" s="83">
        <f t="shared" si="5"/>
        <v>480.65</v>
      </c>
      <c r="N120" s="83">
        <f t="shared" si="5"/>
        <v>616.93000000000006</v>
      </c>
      <c r="O120" s="205"/>
    </row>
    <row r="121" spans="1:15">
      <c r="A121" s="81" t="s">
        <v>63</v>
      </c>
      <c r="B121" s="12"/>
      <c r="C121" s="80"/>
      <c r="D121" s="80"/>
      <c r="E121" s="81"/>
      <c r="F121" s="84"/>
      <c r="G121" s="116"/>
      <c r="H121" s="116"/>
      <c r="I121" s="116"/>
      <c r="J121" s="86"/>
      <c r="K121" s="86"/>
      <c r="L121" s="86"/>
      <c r="M121" s="86"/>
      <c r="N121" s="86"/>
      <c r="O121" s="205"/>
    </row>
    <row r="122" spans="1:15" ht="30">
      <c r="A122" s="166"/>
      <c r="B122" s="229" t="s">
        <v>85</v>
      </c>
      <c r="C122" s="76"/>
      <c r="D122" s="66"/>
      <c r="E122" s="34" t="s">
        <v>86</v>
      </c>
      <c r="F122" s="34" t="s">
        <v>225</v>
      </c>
      <c r="G122" s="68">
        <v>11.03</v>
      </c>
      <c r="H122" s="68">
        <v>15.18</v>
      </c>
      <c r="I122" s="68">
        <v>7.66</v>
      </c>
      <c r="J122" s="69">
        <v>13.26</v>
      </c>
      <c r="K122" s="69">
        <v>18.329999999999998</v>
      </c>
      <c r="L122" s="69">
        <v>21.33</v>
      </c>
      <c r="M122" s="69">
        <v>149.35</v>
      </c>
      <c r="N122" s="69">
        <v>249</v>
      </c>
      <c r="O122" s="34" t="s">
        <v>349</v>
      </c>
    </row>
    <row r="123" spans="1:15">
      <c r="A123" s="166"/>
      <c r="B123" s="234" t="s">
        <v>87</v>
      </c>
      <c r="C123" s="76">
        <v>68</v>
      </c>
      <c r="D123" s="66">
        <v>94</v>
      </c>
      <c r="E123" s="34"/>
      <c r="F123" s="67"/>
      <c r="G123" s="70">
        <v>8.07</v>
      </c>
      <c r="H123" s="70">
        <v>12</v>
      </c>
      <c r="I123" s="70">
        <v>2.86</v>
      </c>
      <c r="J123" s="70">
        <v>8.0500000000000007</v>
      </c>
      <c r="K123" s="71">
        <v>1.34</v>
      </c>
      <c r="L123" s="71">
        <v>1.87</v>
      </c>
      <c r="M123" s="71">
        <v>63.64</v>
      </c>
      <c r="N123" s="71">
        <v>152.22999999999999</v>
      </c>
      <c r="O123" s="204"/>
    </row>
    <row r="124" spans="1:15">
      <c r="A124" s="166"/>
      <c r="B124" s="234" t="s">
        <v>88</v>
      </c>
      <c r="C124" s="76">
        <v>18</v>
      </c>
      <c r="D124" s="66">
        <v>20</v>
      </c>
      <c r="E124" s="77"/>
      <c r="F124" s="67"/>
      <c r="G124" s="78">
        <v>2</v>
      </c>
      <c r="H124" s="70">
        <v>2.2200000000000002</v>
      </c>
      <c r="I124" s="78">
        <v>0.27</v>
      </c>
      <c r="J124" s="70">
        <v>0.28999999999999998</v>
      </c>
      <c r="K124" s="71">
        <v>13.17</v>
      </c>
      <c r="L124" s="71">
        <v>14.64</v>
      </c>
      <c r="M124" s="79">
        <v>31.69</v>
      </c>
      <c r="N124" s="71">
        <v>35.17</v>
      </c>
      <c r="O124" s="204"/>
    </row>
    <row r="125" spans="1:15">
      <c r="A125" s="166"/>
      <c r="B125" s="234" t="s">
        <v>13</v>
      </c>
      <c r="C125" s="76">
        <v>6.5</v>
      </c>
      <c r="D125" s="66">
        <v>6.5</v>
      </c>
      <c r="E125" s="126"/>
      <c r="F125" s="67"/>
      <c r="G125" s="78">
        <v>0.74</v>
      </c>
      <c r="H125" s="70">
        <v>0.74</v>
      </c>
      <c r="I125" s="78">
        <v>0.67</v>
      </c>
      <c r="J125" s="70">
        <v>0.67</v>
      </c>
      <c r="K125" s="79">
        <v>0.04</v>
      </c>
      <c r="L125" s="71">
        <v>0.04</v>
      </c>
      <c r="M125" s="79">
        <v>9.08</v>
      </c>
      <c r="N125" s="71">
        <v>9.08</v>
      </c>
      <c r="O125" s="204"/>
    </row>
    <row r="126" spans="1:15">
      <c r="A126" s="166"/>
      <c r="B126" s="234" t="s">
        <v>26</v>
      </c>
      <c r="C126" s="76">
        <v>3</v>
      </c>
      <c r="D126" s="73" t="s">
        <v>128</v>
      </c>
      <c r="E126" s="127"/>
      <c r="F126" s="67"/>
      <c r="G126" s="78">
        <v>0</v>
      </c>
      <c r="H126" s="70">
        <v>0</v>
      </c>
      <c r="I126" s="78">
        <v>0</v>
      </c>
      <c r="J126" s="70">
        <v>0</v>
      </c>
      <c r="K126" s="79">
        <v>3</v>
      </c>
      <c r="L126" s="71">
        <v>4</v>
      </c>
      <c r="M126" s="79">
        <v>12</v>
      </c>
      <c r="N126" s="71">
        <v>16</v>
      </c>
      <c r="O126" s="204"/>
    </row>
    <row r="127" spans="1:15">
      <c r="A127" s="166"/>
      <c r="B127" s="234" t="s">
        <v>15</v>
      </c>
      <c r="C127" s="66">
        <v>3</v>
      </c>
      <c r="D127" s="66">
        <v>3.5</v>
      </c>
      <c r="E127" s="34"/>
      <c r="F127" s="67"/>
      <c r="G127" s="70">
        <v>0.01</v>
      </c>
      <c r="H127" s="70">
        <v>0.01</v>
      </c>
      <c r="I127" s="70">
        <v>2.48</v>
      </c>
      <c r="J127" s="70">
        <v>2.87</v>
      </c>
      <c r="K127" s="71">
        <v>0.02</v>
      </c>
      <c r="L127" s="71">
        <v>0.02</v>
      </c>
      <c r="M127" s="71">
        <v>22.4</v>
      </c>
      <c r="N127" s="71">
        <v>25.98</v>
      </c>
      <c r="O127" s="204"/>
    </row>
    <row r="128" spans="1:15">
      <c r="A128" s="166"/>
      <c r="B128" s="231" t="s">
        <v>89</v>
      </c>
      <c r="C128" s="66"/>
      <c r="D128" s="66"/>
      <c r="E128" s="34"/>
      <c r="F128" s="67"/>
      <c r="G128" s="70"/>
      <c r="H128" s="70"/>
      <c r="I128" s="70"/>
      <c r="J128" s="70"/>
      <c r="K128" s="71"/>
      <c r="L128" s="71"/>
      <c r="M128" s="71"/>
      <c r="N128" s="71"/>
      <c r="O128" s="204"/>
    </row>
    <row r="129" spans="1:15">
      <c r="A129" s="166"/>
      <c r="B129" s="241" t="s">
        <v>44</v>
      </c>
      <c r="C129" s="66">
        <v>10</v>
      </c>
      <c r="D129" s="66">
        <v>10</v>
      </c>
      <c r="E129" s="34"/>
      <c r="F129" s="34"/>
      <c r="G129" s="70">
        <v>0.16</v>
      </c>
      <c r="H129" s="70">
        <v>0.16</v>
      </c>
      <c r="I129" s="70">
        <v>0.97</v>
      </c>
      <c r="J129" s="70">
        <v>0.97</v>
      </c>
      <c r="K129" s="71">
        <v>0.42</v>
      </c>
      <c r="L129" s="71">
        <v>0.42</v>
      </c>
      <c r="M129" s="71">
        <v>5.15</v>
      </c>
      <c r="N129" s="71">
        <v>5.15</v>
      </c>
      <c r="O129" s="204"/>
    </row>
    <row r="130" spans="1:15">
      <c r="A130" s="166"/>
      <c r="B130" s="234" t="s">
        <v>88</v>
      </c>
      <c r="C130" s="66">
        <v>1</v>
      </c>
      <c r="D130" s="66">
        <v>1</v>
      </c>
      <c r="E130" s="34"/>
      <c r="F130" s="34"/>
      <c r="G130" s="70">
        <v>0.05</v>
      </c>
      <c r="H130" s="70">
        <v>0.05</v>
      </c>
      <c r="I130" s="70">
        <v>0</v>
      </c>
      <c r="J130" s="70">
        <v>0</v>
      </c>
      <c r="K130" s="71">
        <v>0.34</v>
      </c>
      <c r="L130" s="71">
        <v>0.34</v>
      </c>
      <c r="M130" s="71">
        <v>1.65</v>
      </c>
      <c r="N130" s="71">
        <v>1.65</v>
      </c>
      <c r="O130" s="204"/>
    </row>
    <row r="131" spans="1:15">
      <c r="A131" s="166"/>
      <c r="B131" s="234" t="s">
        <v>15</v>
      </c>
      <c r="C131" s="66">
        <v>0.5</v>
      </c>
      <c r="D131" s="66">
        <v>0.5</v>
      </c>
      <c r="E131" s="34"/>
      <c r="F131" s="34"/>
      <c r="G131" s="70">
        <v>0</v>
      </c>
      <c r="H131" s="70">
        <v>0</v>
      </c>
      <c r="I131" s="70">
        <v>0.41</v>
      </c>
      <c r="J131" s="70">
        <v>0.41</v>
      </c>
      <c r="K131" s="71">
        <v>0</v>
      </c>
      <c r="L131" s="71">
        <v>0</v>
      </c>
      <c r="M131" s="71">
        <v>3.74</v>
      </c>
      <c r="N131" s="71">
        <v>3.74</v>
      </c>
      <c r="O131" s="204"/>
    </row>
    <row r="132" spans="1:15">
      <c r="A132" s="166"/>
      <c r="B132" s="229" t="s">
        <v>90</v>
      </c>
      <c r="C132" s="66">
        <v>150</v>
      </c>
      <c r="D132" s="66">
        <v>180</v>
      </c>
      <c r="E132" s="72" t="s">
        <v>35</v>
      </c>
      <c r="F132" s="67" t="s">
        <v>24</v>
      </c>
      <c r="G132" s="68">
        <v>3.77</v>
      </c>
      <c r="H132" s="68">
        <v>4.3499999999999996</v>
      </c>
      <c r="I132" s="68">
        <v>3.25</v>
      </c>
      <c r="J132" s="69">
        <v>3.75</v>
      </c>
      <c r="K132" s="69">
        <v>6.02</v>
      </c>
      <c r="L132" s="69">
        <v>7.2</v>
      </c>
      <c r="M132" s="69">
        <v>70</v>
      </c>
      <c r="N132" s="69">
        <v>81</v>
      </c>
      <c r="O132" s="204" t="s">
        <v>263</v>
      </c>
    </row>
    <row r="133" spans="1:15" ht="30">
      <c r="A133" s="81" t="s">
        <v>68</v>
      </c>
      <c r="B133" s="11"/>
      <c r="C133" s="209"/>
      <c r="D133" s="111"/>
      <c r="E133" s="209"/>
      <c r="F133" s="84"/>
      <c r="G133" s="83">
        <f t="shared" ref="G133:N133" si="6">G122+G132</f>
        <v>14.799999999999999</v>
      </c>
      <c r="H133" s="83">
        <f t="shared" si="6"/>
        <v>19.53</v>
      </c>
      <c r="I133" s="83">
        <f t="shared" si="6"/>
        <v>10.91</v>
      </c>
      <c r="J133" s="83">
        <f t="shared" si="6"/>
        <v>17.009999999999998</v>
      </c>
      <c r="K133" s="83">
        <f t="shared" si="6"/>
        <v>24.349999999999998</v>
      </c>
      <c r="L133" s="83">
        <f t="shared" si="6"/>
        <v>28.529999999999998</v>
      </c>
      <c r="M133" s="83">
        <f t="shared" si="6"/>
        <v>219.35</v>
      </c>
      <c r="N133" s="83">
        <f t="shared" si="6"/>
        <v>330</v>
      </c>
      <c r="O133" s="242"/>
    </row>
    <row r="134" spans="1:15">
      <c r="A134" s="111" t="s">
        <v>91</v>
      </c>
      <c r="B134" s="20"/>
      <c r="C134" s="210"/>
      <c r="D134" s="128"/>
      <c r="E134" s="210"/>
      <c r="F134" s="85"/>
      <c r="G134" s="83">
        <f t="shared" ref="G134:N134" si="7">G94+G120+G133</f>
        <v>48.36</v>
      </c>
      <c r="H134" s="83">
        <f t="shared" si="7"/>
        <v>61.410000000000004</v>
      </c>
      <c r="I134" s="83">
        <f t="shared" si="7"/>
        <v>40.700000000000003</v>
      </c>
      <c r="J134" s="83">
        <f t="shared" si="7"/>
        <v>51.309999999999995</v>
      </c>
      <c r="K134" s="83">
        <f t="shared" si="7"/>
        <v>135.70000000000002</v>
      </c>
      <c r="L134" s="83">
        <f t="shared" si="7"/>
        <v>171.03</v>
      </c>
      <c r="M134" s="83">
        <f t="shared" si="7"/>
        <v>1063.51</v>
      </c>
      <c r="N134" s="83">
        <f t="shared" si="7"/>
        <v>1390.8600000000001</v>
      </c>
      <c r="O134" s="242"/>
    </row>
    <row r="136" spans="1:15" ht="15" customHeight="1">
      <c r="A136" s="282" t="s">
        <v>0</v>
      </c>
      <c r="B136" s="282" t="s">
        <v>248</v>
      </c>
      <c r="C136" s="301" t="s">
        <v>1</v>
      </c>
      <c r="D136" s="302"/>
      <c r="E136" s="301" t="s">
        <v>2</v>
      </c>
      <c r="F136" s="302"/>
      <c r="G136" s="282" t="s">
        <v>3</v>
      </c>
      <c r="H136" s="282"/>
      <c r="I136" s="282"/>
      <c r="J136" s="282"/>
      <c r="K136" s="282"/>
      <c r="L136" s="233"/>
      <c r="M136" s="301" t="s">
        <v>4</v>
      </c>
      <c r="N136" s="302"/>
      <c r="O136" s="282" t="s">
        <v>338</v>
      </c>
    </row>
    <row r="137" spans="1:15">
      <c r="A137" s="282"/>
      <c r="B137" s="282"/>
      <c r="C137" s="303"/>
      <c r="D137" s="304"/>
      <c r="E137" s="303"/>
      <c r="F137" s="304"/>
      <c r="G137" s="305" t="s">
        <v>339</v>
      </c>
      <c r="H137" s="306"/>
      <c r="I137" s="305" t="s">
        <v>340</v>
      </c>
      <c r="J137" s="306"/>
      <c r="K137" s="305" t="s">
        <v>341</v>
      </c>
      <c r="L137" s="306"/>
      <c r="M137" s="303"/>
      <c r="N137" s="304"/>
      <c r="O137" s="282"/>
    </row>
    <row r="138" spans="1:15" ht="30">
      <c r="A138" s="21" t="s">
        <v>292</v>
      </c>
      <c r="B138" s="3"/>
      <c r="C138" s="21"/>
      <c r="D138" s="21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</row>
    <row r="139" spans="1:15">
      <c r="A139" s="21" t="s">
        <v>92</v>
      </c>
      <c r="B139" s="3"/>
      <c r="C139" s="21"/>
      <c r="D139" s="21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</row>
    <row r="140" spans="1:15">
      <c r="A140" s="21" t="s">
        <v>9</v>
      </c>
      <c r="B140" s="3"/>
      <c r="C140" s="21"/>
      <c r="D140" s="21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</row>
    <row r="141" spans="1:15" ht="30">
      <c r="A141" s="18"/>
      <c r="B141" s="229" t="s">
        <v>93</v>
      </c>
      <c r="C141" s="66"/>
      <c r="D141" s="66"/>
      <c r="E141" s="72" t="s">
        <v>35</v>
      </c>
      <c r="F141" s="67" t="s">
        <v>24</v>
      </c>
      <c r="G141" s="68">
        <v>4.4000000000000004</v>
      </c>
      <c r="H141" s="68">
        <v>5.96</v>
      </c>
      <c r="I141" s="68">
        <v>5.16</v>
      </c>
      <c r="J141" s="69">
        <v>6.67</v>
      </c>
      <c r="K141" s="69">
        <v>18.420000000000002</v>
      </c>
      <c r="L141" s="69">
        <v>25.18</v>
      </c>
      <c r="M141" s="69">
        <v>116.81</v>
      </c>
      <c r="N141" s="69">
        <v>162.22999999999999</v>
      </c>
      <c r="O141" s="203" t="s">
        <v>350</v>
      </c>
    </row>
    <row r="142" spans="1:15">
      <c r="A142" s="30"/>
      <c r="B142" s="234" t="s">
        <v>52</v>
      </c>
      <c r="C142" s="66">
        <v>15</v>
      </c>
      <c r="D142" s="125">
        <v>23</v>
      </c>
      <c r="E142" s="74"/>
      <c r="F142" s="67"/>
      <c r="G142" s="70">
        <v>1.38</v>
      </c>
      <c r="H142" s="70">
        <v>2.1800000000000002</v>
      </c>
      <c r="I142" s="70">
        <v>0.09</v>
      </c>
      <c r="J142" s="70">
        <v>0.13</v>
      </c>
      <c r="K142" s="71">
        <v>10.45</v>
      </c>
      <c r="L142" s="71">
        <v>15.64</v>
      </c>
      <c r="M142" s="71">
        <v>26.42</v>
      </c>
      <c r="N142" s="71">
        <v>48.44</v>
      </c>
      <c r="O142" s="203"/>
    </row>
    <row r="143" spans="1:15">
      <c r="A143" s="33"/>
      <c r="B143" s="234" t="s">
        <v>14</v>
      </c>
      <c r="C143" s="66">
        <v>120</v>
      </c>
      <c r="D143" s="66">
        <v>150</v>
      </c>
      <c r="E143" s="34"/>
      <c r="F143" s="67"/>
      <c r="G143" s="70">
        <v>3.01</v>
      </c>
      <c r="H143" s="70">
        <v>3.77</v>
      </c>
      <c r="I143" s="70">
        <v>2.59</v>
      </c>
      <c r="J143" s="70">
        <v>3.25</v>
      </c>
      <c r="K143" s="71">
        <v>4.95</v>
      </c>
      <c r="L143" s="71">
        <v>6.02</v>
      </c>
      <c r="M143" s="71">
        <v>55.99</v>
      </c>
      <c r="N143" s="71">
        <v>70</v>
      </c>
      <c r="O143" s="203"/>
    </row>
    <row r="144" spans="1:15">
      <c r="A144" s="29"/>
      <c r="B144" s="234" t="s">
        <v>26</v>
      </c>
      <c r="C144" s="66">
        <v>3</v>
      </c>
      <c r="D144" s="66">
        <v>3.5</v>
      </c>
      <c r="E144" s="34"/>
      <c r="F144" s="67"/>
      <c r="G144" s="70">
        <v>0</v>
      </c>
      <c r="H144" s="70">
        <v>0</v>
      </c>
      <c r="I144" s="70">
        <v>0</v>
      </c>
      <c r="J144" s="71">
        <v>0</v>
      </c>
      <c r="K144" s="71">
        <v>3</v>
      </c>
      <c r="L144" s="71">
        <v>3.5</v>
      </c>
      <c r="M144" s="71">
        <v>12</v>
      </c>
      <c r="N144" s="71">
        <v>14</v>
      </c>
      <c r="O144" s="203"/>
    </row>
    <row r="145" spans="1:15">
      <c r="A145" s="33"/>
      <c r="B145" s="234" t="s">
        <v>15</v>
      </c>
      <c r="C145" s="66">
        <v>3</v>
      </c>
      <c r="D145" s="66">
        <v>4</v>
      </c>
      <c r="E145" s="72"/>
      <c r="F145" s="67"/>
      <c r="G145" s="70">
        <v>0.01</v>
      </c>
      <c r="H145" s="70">
        <v>0.01</v>
      </c>
      <c r="I145" s="70">
        <v>2.48</v>
      </c>
      <c r="J145" s="70">
        <v>3.29</v>
      </c>
      <c r="K145" s="71">
        <v>0.02</v>
      </c>
      <c r="L145" s="71">
        <v>0.02</v>
      </c>
      <c r="M145" s="71">
        <v>22.4</v>
      </c>
      <c r="N145" s="71">
        <v>29.79</v>
      </c>
      <c r="O145" s="203"/>
    </row>
    <row r="146" spans="1:15">
      <c r="A146" s="33"/>
      <c r="B146" s="234" t="s">
        <v>28</v>
      </c>
      <c r="C146" s="66">
        <v>20</v>
      </c>
      <c r="D146" s="66">
        <v>25</v>
      </c>
      <c r="E146" s="72"/>
      <c r="F146" s="67"/>
      <c r="G146" s="70">
        <v>0</v>
      </c>
      <c r="H146" s="70">
        <v>0</v>
      </c>
      <c r="I146" s="70">
        <v>0</v>
      </c>
      <c r="J146" s="70">
        <v>0</v>
      </c>
      <c r="K146" s="71">
        <v>0</v>
      </c>
      <c r="L146" s="71">
        <v>0</v>
      </c>
      <c r="M146" s="71">
        <v>0</v>
      </c>
      <c r="N146" s="71">
        <v>0</v>
      </c>
      <c r="O146" s="203"/>
    </row>
    <row r="147" spans="1:15" ht="30">
      <c r="A147" s="30"/>
      <c r="B147" s="229" t="s">
        <v>17</v>
      </c>
      <c r="C147" s="66"/>
      <c r="D147" s="66"/>
      <c r="E147" s="72" t="s">
        <v>18</v>
      </c>
      <c r="F147" s="72" t="s">
        <v>219</v>
      </c>
      <c r="G147" s="68">
        <v>1.54</v>
      </c>
      <c r="H147" s="68">
        <v>1.92</v>
      </c>
      <c r="I147" s="68">
        <v>4.29</v>
      </c>
      <c r="J147" s="69">
        <v>4.33</v>
      </c>
      <c r="K147" s="69">
        <v>9.84</v>
      </c>
      <c r="L147" s="69">
        <v>12.84</v>
      </c>
      <c r="M147" s="69">
        <v>84.4</v>
      </c>
      <c r="N147" s="69">
        <v>100.1</v>
      </c>
      <c r="O147" s="34" t="s">
        <v>260</v>
      </c>
    </row>
    <row r="148" spans="1:15">
      <c r="A148" s="30"/>
      <c r="B148" s="234" t="s">
        <v>19</v>
      </c>
      <c r="C148" s="66">
        <v>20</v>
      </c>
      <c r="D148" s="66">
        <v>25</v>
      </c>
      <c r="E148" s="34"/>
      <c r="F148" s="67"/>
      <c r="G148" s="70">
        <v>1.52</v>
      </c>
      <c r="H148" s="70">
        <v>1.9</v>
      </c>
      <c r="I148" s="70">
        <v>0.16</v>
      </c>
      <c r="J148" s="71">
        <v>0.2</v>
      </c>
      <c r="K148" s="71">
        <v>9.8000000000000007</v>
      </c>
      <c r="L148" s="71">
        <v>12.8</v>
      </c>
      <c r="M148" s="71">
        <v>47</v>
      </c>
      <c r="N148" s="71">
        <v>62.7</v>
      </c>
      <c r="O148" s="203"/>
    </row>
    <row r="149" spans="1:15">
      <c r="A149" s="33"/>
      <c r="B149" s="234" t="s">
        <v>15</v>
      </c>
      <c r="C149" s="66">
        <v>5</v>
      </c>
      <c r="D149" s="66">
        <v>5</v>
      </c>
      <c r="E149" s="34"/>
      <c r="F149" s="67"/>
      <c r="G149" s="70">
        <v>0.02</v>
      </c>
      <c r="H149" s="70">
        <v>0.02</v>
      </c>
      <c r="I149" s="70">
        <v>4.13</v>
      </c>
      <c r="J149" s="70">
        <v>4.13</v>
      </c>
      <c r="K149" s="71">
        <v>0.04</v>
      </c>
      <c r="L149" s="71">
        <v>0.04</v>
      </c>
      <c r="M149" s="71">
        <v>37.4</v>
      </c>
      <c r="N149" s="71">
        <v>37.4</v>
      </c>
      <c r="O149" s="203"/>
    </row>
    <row r="150" spans="1:15" ht="30">
      <c r="A150" s="33"/>
      <c r="B150" s="229" t="s">
        <v>94</v>
      </c>
      <c r="C150" s="66"/>
      <c r="D150" s="66"/>
      <c r="E150" s="34" t="s">
        <v>24</v>
      </c>
      <c r="F150" s="67" t="s">
        <v>220</v>
      </c>
      <c r="G150" s="68">
        <v>4.71</v>
      </c>
      <c r="H150" s="68">
        <v>5.46</v>
      </c>
      <c r="I150" s="68">
        <v>4.45</v>
      </c>
      <c r="J150" s="69">
        <v>5.15</v>
      </c>
      <c r="K150" s="69">
        <v>11.23</v>
      </c>
      <c r="L150" s="69">
        <v>13.48</v>
      </c>
      <c r="M150" s="69">
        <v>102.88</v>
      </c>
      <c r="N150" s="69">
        <v>122.27</v>
      </c>
      <c r="O150" s="203" t="s">
        <v>351</v>
      </c>
    </row>
    <row r="151" spans="1:15">
      <c r="A151" s="33"/>
      <c r="B151" s="234" t="s">
        <v>95</v>
      </c>
      <c r="C151" s="66">
        <v>2</v>
      </c>
      <c r="D151" s="66">
        <v>2.25</v>
      </c>
      <c r="E151" s="34"/>
      <c r="F151" s="67"/>
      <c r="G151" s="70">
        <v>1.45</v>
      </c>
      <c r="H151" s="70">
        <v>1.69</v>
      </c>
      <c r="I151" s="70">
        <v>1.64</v>
      </c>
      <c r="J151" s="70">
        <v>1.9</v>
      </c>
      <c r="K151" s="71">
        <v>0.86</v>
      </c>
      <c r="L151" s="71">
        <v>0.96</v>
      </c>
      <c r="M151" s="71">
        <v>22.22</v>
      </c>
      <c r="N151" s="71">
        <v>26.27</v>
      </c>
      <c r="O151" s="203"/>
    </row>
    <row r="152" spans="1:15">
      <c r="A152" s="33"/>
      <c r="B152" s="234" t="s">
        <v>14</v>
      </c>
      <c r="C152" s="66">
        <v>130</v>
      </c>
      <c r="D152" s="129">
        <v>150</v>
      </c>
      <c r="E152" s="34"/>
      <c r="F152" s="67"/>
      <c r="G152" s="70">
        <v>3.26</v>
      </c>
      <c r="H152" s="70">
        <v>3.77</v>
      </c>
      <c r="I152" s="70">
        <v>2.81</v>
      </c>
      <c r="J152" s="70">
        <v>3.25</v>
      </c>
      <c r="K152" s="71">
        <v>5.37</v>
      </c>
      <c r="L152" s="71">
        <v>6.02</v>
      </c>
      <c r="M152" s="71">
        <v>60.66</v>
      </c>
      <c r="N152" s="71">
        <v>70</v>
      </c>
      <c r="O152" s="203"/>
    </row>
    <row r="153" spans="1:15">
      <c r="A153" s="33"/>
      <c r="B153" s="234" t="s">
        <v>26</v>
      </c>
      <c r="C153" s="66">
        <v>5</v>
      </c>
      <c r="D153" s="66">
        <v>6.5</v>
      </c>
      <c r="E153" s="34"/>
      <c r="F153" s="67"/>
      <c r="G153" s="70">
        <v>0</v>
      </c>
      <c r="H153" s="70">
        <v>0</v>
      </c>
      <c r="I153" s="70">
        <v>0</v>
      </c>
      <c r="J153" s="71">
        <v>0</v>
      </c>
      <c r="K153" s="71">
        <v>5</v>
      </c>
      <c r="L153" s="71">
        <v>6.5</v>
      </c>
      <c r="M153" s="71">
        <v>20</v>
      </c>
      <c r="N153" s="71">
        <v>26</v>
      </c>
      <c r="O153" s="203"/>
    </row>
    <row r="154" spans="1:15">
      <c r="A154" s="33"/>
      <c r="B154" s="234" t="s">
        <v>28</v>
      </c>
      <c r="C154" s="66">
        <v>50</v>
      </c>
      <c r="D154" s="66">
        <v>50</v>
      </c>
      <c r="E154" s="34"/>
      <c r="F154" s="67"/>
      <c r="G154" s="70">
        <v>0</v>
      </c>
      <c r="H154" s="70">
        <v>0</v>
      </c>
      <c r="I154" s="70">
        <v>0</v>
      </c>
      <c r="J154" s="71">
        <v>0</v>
      </c>
      <c r="K154" s="71">
        <v>0</v>
      </c>
      <c r="L154" s="71">
        <v>0</v>
      </c>
      <c r="M154" s="71">
        <v>0</v>
      </c>
      <c r="N154" s="71">
        <v>0</v>
      </c>
      <c r="O154" s="203"/>
    </row>
    <row r="155" spans="1:15">
      <c r="A155" s="221"/>
      <c r="B155" s="231" t="s">
        <v>96</v>
      </c>
      <c r="C155" s="125">
        <v>20</v>
      </c>
      <c r="D155" s="125">
        <v>30</v>
      </c>
      <c r="E155" s="124" t="s">
        <v>59</v>
      </c>
      <c r="F155" s="67" t="s">
        <v>54</v>
      </c>
      <c r="G155" s="68">
        <v>0.64</v>
      </c>
      <c r="H155" s="68">
        <v>0.96</v>
      </c>
      <c r="I155" s="69">
        <v>0.56000000000000005</v>
      </c>
      <c r="J155" s="69">
        <v>0.84</v>
      </c>
      <c r="K155" s="69">
        <v>14.06</v>
      </c>
      <c r="L155" s="69">
        <v>21.1</v>
      </c>
      <c r="M155" s="69">
        <v>64</v>
      </c>
      <c r="N155" s="69">
        <v>96</v>
      </c>
      <c r="O155" s="203" t="s">
        <v>269</v>
      </c>
    </row>
    <row r="156" spans="1:15">
      <c r="A156" s="151" t="s">
        <v>29</v>
      </c>
      <c r="B156" s="15"/>
      <c r="C156" s="66"/>
      <c r="D156" s="66"/>
      <c r="E156" s="34"/>
      <c r="F156" s="67"/>
      <c r="G156" s="70"/>
      <c r="H156" s="70"/>
      <c r="I156" s="70"/>
      <c r="J156" s="71"/>
      <c r="K156" s="71"/>
      <c r="L156" s="71"/>
      <c r="M156" s="71"/>
      <c r="N156" s="71"/>
      <c r="O156" s="204"/>
    </row>
    <row r="157" spans="1:15">
      <c r="A157" s="30"/>
      <c r="B157" s="229" t="s">
        <v>30</v>
      </c>
      <c r="C157" s="66">
        <v>110</v>
      </c>
      <c r="D157" s="66">
        <v>110</v>
      </c>
      <c r="E157" s="72" t="s">
        <v>51</v>
      </c>
      <c r="F157" s="72" t="s">
        <v>51</v>
      </c>
      <c r="G157" s="68">
        <v>0.5</v>
      </c>
      <c r="H157" s="68">
        <v>0.5</v>
      </c>
      <c r="I157" s="68">
        <v>0.1</v>
      </c>
      <c r="J157" s="68">
        <v>0.1</v>
      </c>
      <c r="K157" s="68">
        <v>10.1</v>
      </c>
      <c r="L157" s="68">
        <v>10.1</v>
      </c>
      <c r="M157" s="68">
        <v>60</v>
      </c>
      <c r="N157" s="68">
        <v>60</v>
      </c>
      <c r="O157" s="204" t="s">
        <v>263</v>
      </c>
    </row>
    <row r="158" spans="1:15" ht="30">
      <c r="A158" s="81" t="s">
        <v>32</v>
      </c>
      <c r="B158" s="11"/>
      <c r="C158" s="110"/>
      <c r="D158" s="110"/>
      <c r="E158" s="81"/>
      <c r="F158" s="82"/>
      <c r="G158" s="130">
        <f t="shared" ref="G158:N158" si="8">G141+G147+G150+G155+G157</f>
        <v>11.790000000000001</v>
      </c>
      <c r="H158" s="83">
        <f t="shared" si="8"/>
        <v>14.8</v>
      </c>
      <c r="I158" s="130">
        <f t="shared" si="8"/>
        <v>14.559999999999999</v>
      </c>
      <c r="J158" s="83">
        <f t="shared" si="8"/>
        <v>17.09</v>
      </c>
      <c r="K158" s="130">
        <f t="shared" si="8"/>
        <v>63.650000000000006</v>
      </c>
      <c r="L158" s="83">
        <f t="shared" si="8"/>
        <v>82.699999999999989</v>
      </c>
      <c r="M158" s="130">
        <f t="shared" si="8"/>
        <v>428.09000000000003</v>
      </c>
      <c r="N158" s="83">
        <f t="shared" si="8"/>
        <v>540.59999999999991</v>
      </c>
      <c r="O158" s="243"/>
    </row>
    <row r="159" spans="1:15">
      <c r="A159" s="81" t="s">
        <v>33</v>
      </c>
      <c r="B159" s="12"/>
      <c r="C159" s="80"/>
      <c r="D159" s="80"/>
      <c r="E159" s="81"/>
      <c r="F159" s="84"/>
      <c r="G159" s="116"/>
      <c r="H159" s="116"/>
      <c r="I159" s="116"/>
      <c r="J159" s="86"/>
      <c r="K159" s="86"/>
      <c r="L159" s="86"/>
      <c r="M159" s="86"/>
      <c r="N159" s="86"/>
      <c r="O159" s="205"/>
    </row>
    <row r="160" spans="1:15" ht="30">
      <c r="A160" s="33"/>
      <c r="B160" s="229" t="s">
        <v>97</v>
      </c>
      <c r="C160" s="66"/>
      <c r="D160" s="66"/>
      <c r="E160" s="34" t="s">
        <v>35</v>
      </c>
      <c r="F160" s="87" t="s">
        <v>220</v>
      </c>
      <c r="G160" s="68">
        <v>3.04</v>
      </c>
      <c r="H160" s="68">
        <v>3.42</v>
      </c>
      <c r="I160" s="68">
        <v>5.94</v>
      </c>
      <c r="J160" s="69">
        <v>6.66</v>
      </c>
      <c r="K160" s="68">
        <v>8.98</v>
      </c>
      <c r="L160" s="69">
        <v>9.48</v>
      </c>
      <c r="M160" s="69">
        <v>95.06</v>
      </c>
      <c r="N160" s="69">
        <v>131.57</v>
      </c>
      <c r="O160" s="203" t="s">
        <v>352</v>
      </c>
    </row>
    <row r="161" spans="1:15">
      <c r="A161" s="33"/>
      <c r="B161" s="234" t="s">
        <v>36</v>
      </c>
      <c r="C161" s="66">
        <v>19</v>
      </c>
      <c r="D161" s="66">
        <v>19</v>
      </c>
      <c r="E161" s="74"/>
      <c r="F161" s="67"/>
      <c r="G161" s="70">
        <v>1.87</v>
      </c>
      <c r="H161" s="70">
        <v>1.87</v>
      </c>
      <c r="I161" s="70">
        <v>1.85</v>
      </c>
      <c r="J161" s="70">
        <v>1.85</v>
      </c>
      <c r="K161" s="71">
        <v>0</v>
      </c>
      <c r="L161" s="71">
        <v>0</v>
      </c>
      <c r="M161" s="71">
        <v>16.96</v>
      </c>
      <c r="N161" s="71">
        <v>16.96</v>
      </c>
      <c r="O161" s="203"/>
    </row>
    <row r="162" spans="1:15">
      <c r="A162" s="33"/>
      <c r="B162" s="235" t="s">
        <v>103</v>
      </c>
      <c r="C162" s="125">
        <v>58</v>
      </c>
      <c r="D162" s="66">
        <v>68</v>
      </c>
      <c r="E162" s="74"/>
      <c r="F162" s="67"/>
      <c r="G162" s="70">
        <v>0.38</v>
      </c>
      <c r="H162" s="70">
        <v>0.57999999999999996</v>
      </c>
      <c r="I162" s="70">
        <v>0.1</v>
      </c>
      <c r="J162" s="70">
        <v>0.14000000000000001</v>
      </c>
      <c r="K162" s="71">
        <v>5.14</v>
      </c>
      <c r="L162" s="71">
        <v>4.84</v>
      </c>
      <c r="M162" s="71">
        <v>23.08</v>
      </c>
      <c r="N162" s="71">
        <v>45.07</v>
      </c>
      <c r="O162" s="203"/>
    </row>
    <row r="163" spans="1:15">
      <c r="A163" s="33"/>
      <c r="B163" s="234" t="s">
        <v>38</v>
      </c>
      <c r="C163" s="66">
        <v>29</v>
      </c>
      <c r="D163" s="66">
        <v>34</v>
      </c>
      <c r="E163" s="34"/>
      <c r="F163" s="67"/>
      <c r="G163" s="70">
        <v>0.04</v>
      </c>
      <c r="H163" s="70">
        <v>0.04</v>
      </c>
      <c r="I163" s="70">
        <v>0.01</v>
      </c>
      <c r="J163" s="70">
        <v>0</v>
      </c>
      <c r="K163" s="71">
        <v>1.18</v>
      </c>
      <c r="L163" s="71">
        <v>1.1399999999999999</v>
      </c>
      <c r="M163" s="71">
        <v>5.63</v>
      </c>
      <c r="N163" s="71">
        <v>10.16</v>
      </c>
      <c r="O163" s="203"/>
    </row>
    <row r="164" spans="1:15">
      <c r="A164" s="33"/>
      <c r="B164" s="234" t="s">
        <v>55</v>
      </c>
      <c r="C164" s="73" t="s">
        <v>20</v>
      </c>
      <c r="D164" s="73" t="s">
        <v>226</v>
      </c>
      <c r="E164" s="131"/>
      <c r="F164" s="67"/>
      <c r="G164" s="70">
        <v>0.28000000000000003</v>
      </c>
      <c r="H164" s="70">
        <v>0.35</v>
      </c>
      <c r="I164" s="70">
        <v>0.01</v>
      </c>
      <c r="J164" s="71">
        <v>0.02</v>
      </c>
      <c r="K164" s="70">
        <v>0.75</v>
      </c>
      <c r="L164" s="71">
        <v>0.94</v>
      </c>
      <c r="M164" s="71">
        <v>4.4800000000000004</v>
      </c>
      <c r="N164" s="71">
        <v>5.65</v>
      </c>
      <c r="O164" s="203"/>
    </row>
    <row r="165" spans="1:15">
      <c r="A165" s="33"/>
      <c r="B165" s="234" t="s">
        <v>39</v>
      </c>
      <c r="C165" s="73" t="s">
        <v>40</v>
      </c>
      <c r="D165" s="73" t="s">
        <v>104</v>
      </c>
      <c r="E165" s="131"/>
      <c r="F165" s="67"/>
      <c r="G165" s="70">
        <v>0.06</v>
      </c>
      <c r="H165" s="70">
        <v>0.09</v>
      </c>
      <c r="I165" s="70">
        <v>0</v>
      </c>
      <c r="J165" s="71">
        <v>0</v>
      </c>
      <c r="K165" s="71">
        <v>0.38</v>
      </c>
      <c r="L165" s="71">
        <v>0.5</v>
      </c>
      <c r="M165" s="71">
        <v>1.79</v>
      </c>
      <c r="N165" s="71">
        <v>2.84</v>
      </c>
      <c r="O165" s="203"/>
    </row>
    <row r="166" spans="1:15">
      <c r="A166" s="33"/>
      <c r="B166" s="234" t="s">
        <v>41</v>
      </c>
      <c r="C166" s="73" t="s">
        <v>40</v>
      </c>
      <c r="D166" s="66">
        <v>12</v>
      </c>
      <c r="E166" s="131"/>
      <c r="F166" s="67"/>
      <c r="G166" s="70">
        <v>0.1</v>
      </c>
      <c r="H166" s="70">
        <v>0.12</v>
      </c>
      <c r="I166" s="70">
        <v>0</v>
      </c>
      <c r="J166" s="71">
        <v>0</v>
      </c>
      <c r="K166" s="71">
        <v>0.59</v>
      </c>
      <c r="L166" s="71">
        <v>0.7</v>
      </c>
      <c r="M166" s="71">
        <v>2.67</v>
      </c>
      <c r="N166" s="71">
        <v>3.02</v>
      </c>
      <c r="O166" s="203"/>
    </row>
    <row r="167" spans="1:15">
      <c r="A167" s="33"/>
      <c r="B167" s="234" t="s">
        <v>98</v>
      </c>
      <c r="C167" s="66">
        <v>6</v>
      </c>
      <c r="D167" s="66">
        <v>7</v>
      </c>
      <c r="E167" s="34"/>
      <c r="F167" s="67"/>
      <c r="G167" s="70">
        <v>0.05</v>
      </c>
      <c r="H167" s="70">
        <v>0.06</v>
      </c>
      <c r="I167" s="70">
        <v>0</v>
      </c>
      <c r="J167" s="71">
        <v>0</v>
      </c>
      <c r="K167" s="71">
        <v>0.22</v>
      </c>
      <c r="L167" s="71">
        <v>0.24</v>
      </c>
      <c r="M167" s="71">
        <v>1.17</v>
      </c>
      <c r="N167" s="71">
        <v>1.3</v>
      </c>
      <c r="O167" s="203"/>
    </row>
    <row r="168" spans="1:15">
      <c r="A168" s="33"/>
      <c r="B168" s="234" t="s">
        <v>99</v>
      </c>
      <c r="C168" s="66">
        <v>14</v>
      </c>
      <c r="D168" s="66">
        <v>18</v>
      </c>
      <c r="E168" s="34"/>
      <c r="F168" s="67"/>
      <c r="G168" s="70">
        <v>7.0000000000000007E-2</v>
      </c>
      <c r="H168" s="70">
        <v>0.09</v>
      </c>
      <c r="I168" s="70">
        <v>0.02</v>
      </c>
      <c r="J168" s="71">
        <v>0.03</v>
      </c>
      <c r="K168" s="71">
        <v>0.34</v>
      </c>
      <c r="L168" s="71">
        <v>0.43</v>
      </c>
      <c r="M168" s="71">
        <v>1.81</v>
      </c>
      <c r="N168" s="71">
        <v>2.27</v>
      </c>
      <c r="O168" s="203"/>
    </row>
    <row r="169" spans="1:15">
      <c r="A169" s="33"/>
      <c r="B169" s="234" t="s">
        <v>100</v>
      </c>
      <c r="C169" s="66">
        <v>1</v>
      </c>
      <c r="D169" s="66">
        <v>1</v>
      </c>
      <c r="E169" s="34"/>
      <c r="F169" s="67"/>
      <c r="G169" s="70">
        <v>0.05</v>
      </c>
      <c r="H169" s="70">
        <v>0.05</v>
      </c>
      <c r="I169" s="70">
        <v>0</v>
      </c>
      <c r="J169" s="70">
        <v>0</v>
      </c>
      <c r="K169" s="71">
        <v>0.26</v>
      </c>
      <c r="L169" s="71">
        <v>0.26</v>
      </c>
      <c r="M169" s="71">
        <v>1.19</v>
      </c>
      <c r="N169" s="71">
        <v>1.19</v>
      </c>
      <c r="O169" s="203"/>
    </row>
    <row r="170" spans="1:15">
      <c r="A170" s="33"/>
      <c r="B170" s="234" t="s">
        <v>44</v>
      </c>
      <c r="C170" s="66">
        <v>6</v>
      </c>
      <c r="D170" s="66">
        <v>8</v>
      </c>
      <c r="E170" s="75"/>
      <c r="F170" s="67"/>
      <c r="G170" s="70">
        <v>0.13</v>
      </c>
      <c r="H170" s="70">
        <v>0.16</v>
      </c>
      <c r="I170" s="70">
        <v>0.3</v>
      </c>
      <c r="J170" s="70">
        <v>0.97</v>
      </c>
      <c r="K170" s="71">
        <v>0.11</v>
      </c>
      <c r="L170" s="71">
        <v>0.42</v>
      </c>
      <c r="M170" s="71">
        <v>3.32</v>
      </c>
      <c r="N170" s="71">
        <v>5.15</v>
      </c>
      <c r="O170" s="203"/>
    </row>
    <row r="171" spans="1:15">
      <c r="A171" s="33"/>
      <c r="B171" s="234" t="s">
        <v>15</v>
      </c>
      <c r="C171" s="66">
        <v>2</v>
      </c>
      <c r="D171" s="66">
        <v>2</v>
      </c>
      <c r="E171" s="34"/>
      <c r="F171" s="67"/>
      <c r="G171" s="70">
        <v>0.01</v>
      </c>
      <c r="H171" s="70">
        <v>0.01</v>
      </c>
      <c r="I171" s="70">
        <v>1.65</v>
      </c>
      <c r="J171" s="70">
        <v>1.65</v>
      </c>
      <c r="K171" s="71">
        <v>0.01</v>
      </c>
      <c r="L171" s="71">
        <v>0.01</v>
      </c>
      <c r="M171" s="71">
        <v>14.96</v>
      </c>
      <c r="N171" s="71">
        <v>19.96</v>
      </c>
      <c r="O171" s="203"/>
    </row>
    <row r="172" spans="1:15">
      <c r="A172" s="33"/>
      <c r="B172" s="234" t="s">
        <v>43</v>
      </c>
      <c r="C172" s="66">
        <v>2</v>
      </c>
      <c r="D172" s="66">
        <v>2</v>
      </c>
      <c r="E172" s="34"/>
      <c r="F172" s="67"/>
      <c r="G172" s="70">
        <v>0</v>
      </c>
      <c r="H172" s="70">
        <v>0</v>
      </c>
      <c r="I172" s="70">
        <v>2</v>
      </c>
      <c r="J172" s="70">
        <v>2</v>
      </c>
      <c r="K172" s="71">
        <v>0</v>
      </c>
      <c r="L172" s="71">
        <v>0</v>
      </c>
      <c r="M172" s="71">
        <v>18</v>
      </c>
      <c r="N172" s="71">
        <v>18</v>
      </c>
      <c r="O172" s="203"/>
    </row>
    <row r="173" spans="1:15">
      <c r="A173" s="33"/>
      <c r="B173" s="234" t="s">
        <v>28</v>
      </c>
      <c r="C173" s="66">
        <v>120</v>
      </c>
      <c r="D173" s="66">
        <v>160</v>
      </c>
      <c r="E173" s="34"/>
      <c r="F173" s="67"/>
      <c r="G173" s="70">
        <v>0</v>
      </c>
      <c r="H173" s="70">
        <v>0</v>
      </c>
      <c r="I173" s="70">
        <v>0</v>
      </c>
      <c r="J173" s="71">
        <v>0</v>
      </c>
      <c r="K173" s="70">
        <v>0</v>
      </c>
      <c r="L173" s="71">
        <v>0</v>
      </c>
      <c r="M173" s="71">
        <v>0</v>
      </c>
      <c r="N173" s="71">
        <v>0</v>
      </c>
      <c r="O173" s="203"/>
    </row>
    <row r="174" spans="1:15">
      <c r="A174" s="33"/>
      <c r="B174" s="229" t="s">
        <v>101</v>
      </c>
      <c r="C174" s="66"/>
      <c r="D174" s="66"/>
      <c r="E174" s="132" t="s">
        <v>102</v>
      </c>
      <c r="F174" s="124" t="s">
        <v>24</v>
      </c>
      <c r="G174" s="68">
        <v>11.53</v>
      </c>
      <c r="H174" s="68">
        <v>12.91</v>
      </c>
      <c r="I174" s="68">
        <v>7.32</v>
      </c>
      <c r="J174" s="69">
        <v>11.71</v>
      </c>
      <c r="K174" s="68">
        <v>12.34</v>
      </c>
      <c r="L174" s="69">
        <v>24.34</v>
      </c>
      <c r="M174" s="69">
        <v>191.46</v>
      </c>
      <c r="N174" s="69">
        <v>243.8</v>
      </c>
      <c r="O174" s="203" t="s">
        <v>353</v>
      </c>
    </row>
    <row r="175" spans="1:15">
      <c r="A175" s="33"/>
      <c r="B175" s="234" t="s">
        <v>36</v>
      </c>
      <c r="C175" s="66">
        <v>73</v>
      </c>
      <c r="D175" s="66">
        <v>85</v>
      </c>
      <c r="E175" s="74"/>
      <c r="F175" s="67"/>
      <c r="G175" s="70">
        <v>9.56</v>
      </c>
      <c r="H175" s="70">
        <v>10.28</v>
      </c>
      <c r="I175" s="70">
        <v>3.32</v>
      </c>
      <c r="J175" s="71">
        <v>6.87</v>
      </c>
      <c r="K175" s="71">
        <v>0</v>
      </c>
      <c r="L175" s="71">
        <v>0</v>
      </c>
      <c r="M175" s="71">
        <v>94.93</v>
      </c>
      <c r="N175" s="71">
        <v>99.79</v>
      </c>
      <c r="O175" s="203"/>
    </row>
    <row r="176" spans="1:15">
      <c r="A176" s="33"/>
      <c r="B176" s="244" t="s">
        <v>103</v>
      </c>
      <c r="C176" s="125">
        <v>147</v>
      </c>
      <c r="D176" s="125">
        <v>165</v>
      </c>
      <c r="E176" s="74"/>
      <c r="F176" s="67"/>
      <c r="G176" s="70">
        <v>1.78</v>
      </c>
      <c r="H176" s="70">
        <v>2.31</v>
      </c>
      <c r="I176" s="70">
        <v>0.35</v>
      </c>
      <c r="J176" s="70">
        <v>0.36</v>
      </c>
      <c r="K176" s="71">
        <v>11.25</v>
      </c>
      <c r="L176" s="71">
        <v>22.77</v>
      </c>
      <c r="M176" s="71">
        <v>58.95</v>
      </c>
      <c r="N176" s="71">
        <v>95.86</v>
      </c>
      <c r="O176" s="203"/>
    </row>
    <row r="177" spans="1:15">
      <c r="A177" s="33"/>
      <c r="B177" s="234" t="s">
        <v>39</v>
      </c>
      <c r="C177" s="73" t="s">
        <v>104</v>
      </c>
      <c r="D177" s="73" t="s">
        <v>227</v>
      </c>
      <c r="E177" s="88"/>
      <c r="F177" s="67"/>
      <c r="G177" s="70">
        <v>7.0000000000000007E-2</v>
      </c>
      <c r="H177" s="70">
        <v>0.09</v>
      </c>
      <c r="I177" s="70">
        <v>0</v>
      </c>
      <c r="J177" s="71">
        <v>0</v>
      </c>
      <c r="K177" s="71">
        <v>0.45</v>
      </c>
      <c r="L177" s="71">
        <v>0.5</v>
      </c>
      <c r="M177" s="71">
        <v>2.14</v>
      </c>
      <c r="N177" s="71">
        <v>2.84</v>
      </c>
      <c r="O177" s="203"/>
    </row>
    <row r="178" spans="1:15">
      <c r="A178" s="33"/>
      <c r="B178" s="234" t="s">
        <v>41</v>
      </c>
      <c r="C178" s="66">
        <v>11</v>
      </c>
      <c r="D178" s="66">
        <v>12</v>
      </c>
      <c r="E178" s="34"/>
      <c r="F178" s="67"/>
      <c r="G178" s="70">
        <v>0.05</v>
      </c>
      <c r="H178" s="70">
        <v>0.12</v>
      </c>
      <c r="I178" s="70">
        <v>0</v>
      </c>
      <c r="J178" s="71">
        <v>0</v>
      </c>
      <c r="K178" s="71">
        <v>0.4</v>
      </c>
      <c r="L178" s="71">
        <v>0.7</v>
      </c>
      <c r="M178" s="71">
        <v>1.47</v>
      </c>
      <c r="N178" s="71">
        <v>3.02</v>
      </c>
      <c r="O178" s="203"/>
    </row>
    <row r="179" spans="1:15">
      <c r="A179" s="33"/>
      <c r="B179" s="234" t="s">
        <v>42</v>
      </c>
      <c r="C179" s="66">
        <v>2</v>
      </c>
      <c r="D179" s="66">
        <v>3</v>
      </c>
      <c r="E179" s="34"/>
      <c r="F179" s="67"/>
      <c r="G179" s="70">
        <v>0.06</v>
      </c>
      <c r="H179" s="70">
        <v>0.1</v>
      </c>
      <c r="I179" s="70">
        <v>0</v>
      </c>
      <c r="J179" s="70">
        <v>0</v>
      </c>
      <c r="K179" s="71">
        <v>0.23</v>
      </c>
      <c r="L179" s="71">
        <v>0.35</v>
      </c>
      <c r="M179" s="71">
        <v>0.97</v>
      </c>
      <c r="N179" s="71">
        <v>1.89</v>
      </c>
      <c r="O179" s="203"/>
    </row>
    <row r="180" spans="1:15">
      <c r="A180" s="33"/>
      <c r="B180" s="234" t="s">
        <v>15</v>
      </c>
      <c r="C180" s="66">
        <v>2</v>
      </c>
      <c r="D180" s="66">
        <v>3</v>
      </c>
      <c r="E180" s="88"/>
      <c r="F180" s="67"/>
      <c r="G180" s="70">
        <v>0.01</v>
      </c>
      <c r="H180" s="70">
        <v>0.01</v>
      </c>
      <c r="I180" s="70">
        <v>1.65</v>
      </c>
      <c r="J180" s="70">
        <v>2.48</v>
      </c>
      <c r="K180" s="71">
        <v>0.01</v>
      </c>
      <c r="L180" s="71">
        <v>0.02</v>
      </c>
      <c r="M180" s="71">
        <v>15</v>
      </c>
      <c r="N180" s="71">
        <v>22.4</v>
      </c>
      <c r="O180" s="203"/>
    </row>
    <row r="181" spans="1:15">
      <c r="A181" s="33"/>
      <c r="B181" s="234" t="s">
        <v>43</v>
      </c>
      <c r="C181" s="66">
        <v>2</v>
      </c>
      <c r="D181" s="66">
        <v>2</v>
      </c>
      <c r="E181" s="34"/>
      <c r="F181" s="67"/>
      <c r="G181" s="70">
        <v>0</v>
      </c>
      <c r="H181" s="70">
        <v>0</v>
      </c>
      <c r="I181" s="70">
        <v>2</v>
      </c>
      <c r="J181" s="70">
        <v>2</v>
      </c>
      <c r="K181" s="71">
        <v>0</v>
      </c>
      <c r="L181" s="71">
        <v>0</v>
      </c>
      <c r="M181" s="71">
        <v>18</v>
      </c>
      <c r="N181" s="71">
        <v>18</v>
      </c>
      <c r="O181" s="203"/>
    </row>
    <row r="182" spans="1:15" ht="30">
      <c r="A182" s="33"/>
      <c r="B182" s="231" t="s">
        <v>105</v>
      </c>
      <c r="C182" s="133"/>
      <c r="D182" s="66"/>
      <c r="E182" s="87" t="s">
        <v>82</v>
      </c>
      <c r="F182" s="67" t="s">
        <v>22</v>
      </c>
      <c r="G182" s="68">
        <v>0.3</v>
      </c>
      <c r="H182" s="68">
        <v>0.39</v>
      </c>
      <c r="I182" s="68">
        <v>2.0299999999999998</v>
      </c>
      <c r="J182" s="69">
        <v>2.5499999999999998</v>
      </c>
      <c r="K182" s="68">
        <v>1.19</v>
      </c>
      <c r="L182" s="69">
        <v>1.4</v>
      </c>
      <c r="M182" s="69">
        <v>24.26</v>
      </c>
      <c r="N182" s="69">
        <v>30.21</v>
      </c>
      <c r="O182" s="34" t="s">
        <v>354</v>
      </c>
    </row>
    <row r="183" spans="1:15">
      <c r="A183" s="33"/>
      <c r="B183" s="234" t="s">
        <v>106</v>
      </c>
      <c r="C183" s="66">
        <v>36</v>
      </c>
      <c r="D183" s="66">
        <v>44</v>
      </c>
      <c r="E183" s="34"/>
      <c r="F183" s="67"/>
      <c r="G183" s="70">
        <v>0.24</v>
      </c>
      <c r="H183" s="70">
        <v>0.3</v>
      </c>
      <c r="I183" s="70">
        <v>0.03</v>
      </c>
      <c r="J183" s="71">
        <v>0.04</v>
      </c>
      <c r="K183" s="70">
        <v>0.66</v>
      </c>
      <c r="L183" s="71">
        <v>0.83</v>
      </c>
      <c r="M183" s="71">
        <v>3.85</v>
      </c>
      <c r="N183" s="71">
        <v>4.84</v>
      </c>
      <c r="O183" s="203"/>
    </row>
    <row r="184" spans="1:15">
      <c r="A184" s="33"/>
      <c r="B184" s="234" t="s">
        <v>41</v>
      </c>
      <c r="C184" s="66">
        <v>6</v>
      </c>
      <c r="D184" s="66">
        <v>8</v>
      </c>
      <c r="E184" s="34"/>
      <c r="F184" s="67"/>
      <c r="G184" s="70">
        <v>0.06</v>
      </c>
      <c r="H184" s="70">
        <v>0.09</v>
      </c>
      <c r="I184" s="70">
        <v>0</v>
      </c>
      <c r="J184" s="70">
        <v>0.01</v>
      </c>
      <c r="K184" s="71">
        <v>0.53</v>
      </c>
      <c r="L184" s="71">
        <v>0.56999999999999995</v>
      </c>
      <c r="M184" s="71">
        <v>2.41</v>
      </c>
      <c r="N184" s="71">
        <v>2.87</v>
      </c>
      <c r="O184" s="203"/>
    </row>
    <row r="185" spans="1:15">
      <c r="A185" s="33"/>
      <c r="B185" s="234" t="s">
        <v>43</v>
      </c>
      <c r="C185" s="66">
        <v>2</v>
      </c>
      <c r="D185" s="66">
        <v>2.5</v>
      </c>
      <c r="E185" s="34"/>
      <c r="F185" s="67"/>
      <c r="G185" s="70">
        <v>0</v>
      </c>
      <c r="H185" s="70">
        <v>0</v>
      </c>
      <c r="I185" s="70">
        <v>2</v>
      </c>
      <c r="J185" s="70">
        <v>2.5</v>
      </c>
      <c r="K185" s="70">
        <v>0</v>
      </c>
      <c r="L185" s="70">
        <v>0</v>
      </c>
      <c r="M185" s="71">
        <v>18</v>
      </c>
      <c r="N185" s="71">
        <v>22.5</v>
      </c>
      <c r="O185" s="203"/>
    </row>
    <row r="186" spans="1:15" ht="30">
      <c r="A186" s="33"/>
      <c r="B186" s="229" t="s">
        <v>56</v>
      </c>
      <c r="C186" s="66"/>
      <c r="D186" s="66"/>
      <c r="E186" s="34" t="s">
        <v>35</v>
      </c>
      <c r="F186" s="67" t="s">
        <v>24</v>
      </c>
      <c r="G186" s="68">
        <v>7.0000000000000007E-2</v>
      </c>
      <c r="H186" s="68">
        <v>0.08</v>
      </c>
      <c r="I186" s="68">
        <v>7.0000000000000007E-2</v>
      </c>
      <c r="J186" s="69">
        <v>0.08</v>
      </c>
      <c r="K186" s="69">
        <v>7.67</v>
      </c>
      <c r="L186" s="69">
        <v>8.86</v>
      </c>
      <c r="M186" s="69">
        <v>31.99</v>
      </c>
      <c r="N186" s="69">
        <v>36.93</v>
      </c>
      <c r="O186" s="203" t="s">
        <v>268</v>
      </c>
    </row>
    <row r="187" spans="1:15">
      <c r="A187" s="33"/>
      <c r="B187" s="234" t="s">
        <v>57</v>
      </c>
      <c r="C187" s="66">
        <v>20</v>
      </c>
      <c r="D187" s="66">
        <v>22</v>
      </c>
      <c r="E187" s="72"/>
      <c r="F187" s="67"/>
      <c r="G187" s="70">
        <v>7.0000000000000007E-2</v>
      </c>
      <c r="H187" s="70">
        <v>0.08</v>
      </c>
      <c r="I187" s="70">
        <v>7.0000000000000007E-2</v>
      </c>
      <c r="J187" s="71">
        <v>0.08</v>
      </c>
      <c r="K187" s="71">
        <v>1.67</v>
      </c>
      <c r="L187" s="71">
        <v>1.86</v>
      </c>
      <c r="M187" s="71">
        <v>7.99</v>
      </c>
      <c r="N187" s="71">
        <v>8.93</v>
      </c>
      <c r="O187" s="203"/>
    </row>
    <row r="188" spans="1:15">
      <c r="A188" s="33"/>
      <c r="B188" s="234" t="s">
        <v>26</v>
      </c>
      <c r="C188" s="66">
        <v>6</v>
      </c>
      <c r="D188" s="66">
        <v>7</v>
      </c>
      <c r="E188" s="72"/>
      <c r="F188" s="67"/>
      <c r="G188" s="70">
        <v>0</v>
      </c>
      <c r="H188" s="70">
        <v>0</v>
      </c>
      <c r="I188" s="70">
        <v>0</v>
      </c>
      <c r="J188" s="71">
        <v>0</v>
      </c>
      <c r="K188" s="71">
        <v>6</v>
      </c>
      <c r="L188" s="71">
        <v>7</v>
      </c>
      <c r="M188" s="71">
        <v>24</v>
      </c>
      <c r="N188" s="71">
        <v>28</v>
      </c>
      <c r="O188" s="203"/>
    </row>
    <row r="189" spans="1:15">
      <c r="A189" s="33"/>
      <c r="B189" s="234" t="s">
        <v>28</v>
      </c>
      <c r="C189" s="66">
        <v>160</v>
      </c>
      <c r="D189" s="66">
        <v>190</v>
      </c>
      <c r="E189" s="72"/>
      <c r="F189" s="67"/>
      <c r="G189" s="70">
        <v>0</v>
      </c>
      <c r="H189" s="70">
        <v>0</v>
      </c>
      <c r="I189" s="70">
        <v>0</v>
      </c>
      <c r="J189" s="71">
        <v>0</v>
      </c>
      <c r="K189" s="71">
        <v>0</v>
      </c>
      <c r="L189" s="71">
        <v>0</v>
      </c>
      <c r="M189" s="71">
        <v>0</v>
      </c>
      <c r="N189" s="71">
        <v>0</v>
      </c>
      <c r="O189" s="203"/>
    </row>
    <row r="190" spans="1:15">
      <c r="A190" s="33"/>
      <c r="B190" s="236" t="s">
        <v>58</v>
      </c>
      <c r="C190" s="66">
        <v>20</v>
      </c>
      <c r="D190" s="76">
        <v>27</v>
      </c>
      <c r="E190" s="72" t="s">
        <v>59</v>
      </c>
      <c r="F190" s="99" t="s">
        <v>222</v>
      </c>
      <c r="G190" s="68">
        <v>1.52</v>
      </c>
      <c r="H190" s="68">
        <v>2.0499999999999998</v>
      </c>
      <c r="I190" s="68">
        <v>0.16</v>
      </c>
      <c r="J190" s="69">
        <v>0.22</v>
      </c>
      <c r="K190" s="69">
        <v>9.8000000000000007</v>
      </c>
      <c r="L190" s="69">
        <v>13.8</v>
      </c>
      <c r="M190" s="69">
        <v>47</v>
      </c>
      <c r="N190" s="69">
        <v>67.599999999999994</v>
      </c>
      <c r="O190" s="203" t="s">
        <v>269</v>
      </c>
    </row>
    <row r="191" spans="1:15">
      <c r="A191" s="166"/>
      <c r="B191" s="236" t="s">
        <v>60</v>
      </c>
      <c r="C191" s="76">
        <v>28</v>
      </c>
      <c r="D191" s="76">
        <v>35</v>
      </c>
      <c r="E191" s="100" t="s">
        <v>61</v>
      </c>
      <c r="F191" s="99" t="s">
        <v>223</v>
      </c>
      <c r="G191" s="101">
        <v>1.57</v>
      </c>
      <c r="H191" s="101">
        <v>1.96</v>
      </c>
      <c r="I191" s="101">
        <v>0.31</v>
      </c>
      <c r="J191" s="102">
        <v>0.39</v>
      </c>
      <c r="K191" s="102">
        <v>13.8</v>
      </c>
      <c r="L191" s="102">
        <v>17.3</v>
      </c>
      <c r="M191" s="102">
        <v>65</v>
      </c>
      <c r="N191" s="102">
        <v>81</v>
      </c>
      <c r="O191" s="204" t="s">
        <v>270</v>
      </c>
    </row>
    <row r="192" spans="1:15">
      <c r="A192" s="81" t="s">
        <v>62</v>
      </c>
      <c r="B192" s="11"/>
      <c r="C192" s="110"/>
      <c r="D192" s="110"/>
      <c r="E192" s="81"/>
      <c r="F192" s="82"/>
      <c r="G192" s="83">
        <f t="shared" ref="G192:N192" si="9">G160+G174+G182+G186+G190+G191</f>
        <v>18.03</v>
      </c>
      <c r="H192" s="83">
        <f t="shared" si="9"/>
        <v>20.81</v>
      </c>
      <c r="I192" s="83">
        <f t="shared" si="9"/>
        <v>15.830000000000002</v>
      </c>
      <c r="J192" s="83">
        <f t="shared" si="9"/>
        <v>21.61</v>
      </c>
      <c r="K192" s="83">
        <f t="shared" si="9"/>
        <v>53.78</v>
      </c>
      <c r="L192" s="83">
        <f t="shared" si="9"/>
        <v>75.179999999999993</v>
      </c>
      <c r="M192" s="83">
        <f t="shared" si="9"/>
        <v>454.77</v>
      </c>
      <c r="N192" s="83">
        <f t="shared" si="9"/>
        <v>591.11</v>
      </c>
      <c r="O192" s="205"/>
    </row>
    <row r="193" spans="1:15">
      <c r="A193" s="81" t="s">
        <v>63</v>
      </c>
      <c r="B193" s="12"/>
      <c r="C193" s="80"/>
      <c r="D193" s="80"/>
      <c r="E193" s="81"/>
      <c r="F193" s="84"/>
      <c r="G193" s="116"/>
      <c r="H193" s="116"/>
      <c r="I193" s="116"/>
      <c r="J193" s="86"/>
      <c r="K193" s="86"/>
      <c r="L193" s="86"/>
      <c r="M193" s="86"/>
      <c r="N193" s="86"/>
      <c r="O193" s="205"/>
    </row>
    <row r="194" spans="1:15">
      <c r="A194" s="33"/>
      <c r="B194" s="229" t="s">
        <v>107</v>
      </c>
      <c r="C194" s="66"/>
      <c r="D194" s="66"/>
      <c r="E194" s="72" t="s">
        <v>35</v>
      </c>
      <c r="F194" s="72" t="s">
        <v>35</v>
      </c>
      <c r="G194" s="68">
        <v>12.24</v>
      </c>
      <c r="H194" s="68">
        <v>12.24</v>
      </c>
      <c r="I194" s="68">
        <v>13.28</v>
      </c>
      <c r="J194" s="68">
        <v>13.28</v>
      </c>
      <c r="K194" s="69">
        <v>3.66</v>
      </c>
      <c r="L194" s="69">
        <v>3.66</v>
      </c>
      <c r="M194" s="69">
        <v>183.32</v>
      </c>
      <c r="N194" s="69">
        <v>183.32</v>
      </c>
      <c r="O194" s="203" t="s">
        <v>355</v>
      </c>
    </row>
    <row r="195" spans="1:15">
      <c r="A195" s="33"/>
      <c r="B195" s="234" t="s">
        <v>13</v>
      </c>
      <c r="C195" s="66">
        <v>97</v>
      </c>
      <c r="D195" s="66">
        <v>97</v>
      </c>
      <c r="E195" s="74"/>
      <c r="F195" s="67"/>
      <c r="G195" s="70">
        <v>11.07</v>
      </c>
      <c r="H195" s="70">
        <v>11.07</v>
      </c>
      <c r="I195" s="70">
        <v>10.02</v>
      </c>
      <c r="J195" s="70">
        <v>10.02</v>
      </c>
      <c r="K195" s="71">
        <v>0.6</v>
      </c>
      <c r="L195" s="71">
        <v>0.6</v>
      </c>
      <c r="M195" s="71">
        <v>137.01</v>
      </c>
      <c r="N195" s="71">
        <v>137.01</v>
      </c>
      <c r="O195" s="203"/>
    </row>
    <row r="196" spans="1:15">
      <c r="A196" s="33"/>
      <c r="B196" s="234" t="s">
        <v>14</v>
      </c>
      <c r="C196" s="66">
        <v>65</v>
      </c>
      <c r="D196" s="66">
        <v>65</v>
      </c>
      <c r="E196" s="131"/>
      <c r="F196" s="67"/>
      <c r="G196" s="70">
        <v>1.1599999999999999</v>
      </c>
      <c r="H196" s="70">
        <v>1.1599999999999999</v>
      </c>
      <c r="I196" s="70">
        <v>0.78</v>
      </c>
      <c r="J196" s="70">
        <v>0.78</v>
      </c>
      <c r="K196" s="71">
        <v>3.04</v>
      </c>
      <c r="L196" s="71">
        <v>3.04</v>
      </c>
      <c r="M196" s="71">
        <v>23.91</v>
      </c>
      <c r="N196" s="71">
        <v>23.91</v>
      </c>
      <c r="O196" s="203"/>
    </row>
    <row r="197" spans="1:15">
      <c r="A197" s="33"/>
      <c r="B197" s="234" t="s">
        <v>15</v>
      </c>
      <c r="C197" s="73" t="s">
        <v>108</v>
      </c>
      <c r="D197" s="66">
        <v>3</v>
      </c>
      <c r="E197" s="131"/>
      <c r="F197" s="67"/>
      <c r="G197" s="70">
        <v>0.01</v>
      </c>
      <c r="H197" s="70">
        <v>0.01</v>
      </c>
      <c r="I197" s="70">
        <v>2.48</v>
      </c>
      <c r="J197" s="70">
        <v>2.48</v>
      </c>
      <c r="K197" s="71">
        <v>0.02</v>
      </c>
      <c r="L197" s="71">
        <v>0.02</v>
      </c>
      <c r="M197" s="71">
        <v>22.4</v>
      </c>
      <c r="N197" s="71">
        <v>22.4</v>
      </c>
      <c r="O197" s="203"/>
    </row>
    <row r="198" spans="1:15">
      <c r="A198" s="33"/>
      <c r="B198" s="229" t="s">
        <v>109</v>
      </c>
      <c r="C198" s="125">
        <v>32</v>
      </c>
      <c r="D198" s="66">
        <v>53</v>
      </c>
      <c r="E198" s="87" t="s">
        <v>54</v>
      </c>
      <c r="F198" s="67" t="s">
        <v>22</v>
      </c>
      <c r="G198" s="68">
        <v>0.18</v>
      </c>
      <c r="H198" s="68">
        <v>0.4</v>
      </c>
      <c r="I198" s="68">
        <v>0.9</v>
      </c>
      <c r="J198" s="69">
        <v>2</v>
      </c>
      <c r="K198" s="69">
        <v>0.96</v>
      </c>
      <c r="L198" s="69">
        <v>2.15</v>
      </c>
      <c r="M198" s="69">
        <v>12</v>
      </c>
      <c r="N198" s="69">
        <v>27.5</v>
      </c>
      <c r="O198" s="245" t="s">
        <v>356</v>
      </c>
    </row>
    <row r="199" spans="1:15">
      <c r="A199" s="33"/>
      <c r="B199" s="229" t="s">
        <v>58</v>
      </c>
      <c r="C199" s="66">
        <v>14</v>
      </c>
      <c r="D199" s="66">
        <v>26</v>
      </c>
      <c r="E199" s="72" t="s">
        <v>110</v>
      </c>
      <c r="F199" s="72" t="s">
        <v>228</v>
      </c>
      <c r="G199" s="68">
        <v>1</v>
      </c>
      <c r="H199" s="68">
        <v>1.98</v>
      </c>
      <c r="I199" s="68">
        <v>0.1</v>
      </c>
      <c r="J199" s="69">
        <v>0.2</v>
      </c>
      <c r="K199" s="69">
        <v>6.49</v>
      </c>
      <c r="L199" s="69">
        <v>13.3</v>
      </c>
      <c r="M199" s="69">
        <v>34</v>
      </c>
      <c r="N199" s="69">
        <v>65.25</v>
      </c>
      <c r="O199" s="203" t="s">
        <v>269</v>
      </c>
    </row>
    <row r="200" spans="1:15" ht="30">
      <c r="A200" s="33"/>
      <c r="B200" s="229" t="s">
        <v>23</v>
      </c>
      <c r="C200" s="66"/>
      <c r="D200" s="66"/>
      <c r="E200" s="72" t="s">
        <v>24</v>
      </c>
      <c r="F200" s="67" t="s">
        <v>220</v>
      </c>
      <c r="G200" s="68">
        <v>0.18</v>
      </c>
      <c r="H200" s="68">
        <v>0.18</v>
      </c>
      <c r="I200" s="68">
        <v>0</v>
      </c>
      <c r="J200" s="69">
        <v>0</v>
      </c>
      <c r="K200" s="69">
        <v>6.16</v>
      </c>
      <c r="L200" s="69">
        <v>7.16</v>
      </c>
      <c r="M200" s="69">
        <v>26.58</v>
      </c>
      <c r="N200" s="69">
        <v>30.58</v>
      </c>
      <c r="O200" s="203" t="s">
        <v>262</v>
      </c>
    </row>
    <row r="201" spans="1:15">
      <c r="A201" s="33"/>
      <c r="B201" s="234" t="s">
        <v>25</v>
      </c>
      <c r="C201" s="66">
        <v>0.60000000000000009</v>
      </c>
      <c r="D201" s="66">
        <v>0.7</v>
      </c>
      <c r="E201" s="75"/>
      <c r="F201" s="67"/>
      <c r="G201" s="70">
        <v>0</v>
      </c>
      <c r="H201" s="70">
        <v>0</v>
      </c>
      <c r="I201" s="70">
        <v>0</v>
      </c>
      <c r="J201" s="71">
        <v>0</v>
      </c>
      <c r="K201" s="71">
        <v>0</v>
      </c>
      <c r="L201" s="71">
        <v>0</v>
      </c>
      <c r="M201" s="71">
        <v>0</v>
      </c>
      <c r="N201" s="71">
        <v>0</v>
      </c>
      <c r="O201" s="203"/>
    </row>
    <row r="202" spans="1:15">
      <c r="A202" s="33"/>
      <c r="B202" s="234" t="s">
        <v>26</v>
      </c>
      <c r="C202" s="66">
        <v>6</v>
      </c>
      <c r="D202" s="66">
        <v>7</v>
      </c>
      <c r="E202" s="34"/>
      <c r="F202" s="67"/>
      <c r="G202" s="70">
        <v>0</v>
      </c>
      <c r="H202" s="70">
        <v>0</v>
      </c>
      <c r="I202" s="70">
        <v>0</v>
      </c>
      <c r="J202" s="71">
        <v>0</v>
      </c>
      <c r="K202" s="71">
        <v>6</v>
      </c>
      <c r="L202" s="71">
        <v>7</v>
      </c>
      <c r="M202" s="71">
        <v>24</v>
      </c>
      <c r="N202" s="71">
        <v>28</v>
      </c>
      <c r="O202" s="203"/>
    </row>
    <row r="203" spans="1:15">
      <c r="A203" s="33"/>
      <c r="B203" s="246" t="s">
        <v>27</v>
      </c>
      <c r="C203" s="66">
        <v>6</v>
      </c>
      <c r="D203" s="76">
        <v>6</v>
      </c>
      <c r="E203" s="34"/>
      <c r="F203" s="67"/>
      <c r="G203" s="70">
        <v>0.18</v>
      </c>
      <c r="H203" s="70">
        <v>0.18</v>
      </c>
      <c r="I203" s="71">
        <v>0</v>
      </c>
      <c r="J203" s="71">
        <v>0</v>
      </c>
      <c r="K203" s="71">
        <v>0.16</v>
      </c>
      <c r="L203" s="71">
        <v>0.16</v>
      </c>
      <c r="M203" s="71">
        <v>2.58</v>
      </c>
      <c r="N203" s="71">
        <v>2.58</v>
      </c>
      <c r="O203" s="203"/>
    </row>
    <row r="204" spans="1:15">
      <c r="A204" s="33"/>
      <c r="B204" s="234" t="s">
        <v>28</v>
      </c>
      <c r="C204" s="66">
        <v>180</v>
      </c>
      <c r="D204" s="66">
        <v>200</v>
      </c>
      <c r="E204" s="34"/>
      <c r="F204" s="67"/>
      <c r="G204" s="70">
        <v>0</v>
      </c>
      <c r="H204" s="70">
        <v>0</v>
      </c>
      <c r="I204" s="70">
        <v>0</v>
      </c>
      <c r="J204" s="71">
        <v>0</v>
      </c>
      <c r="K204" s="71">
        <v>0</v>
      </c>
      <c r="L204" s="71">
        <v>0</v>
      </c>
      <c r="M204" s="71">
        <v>0</v>
      </c>
      <c r="N204" s="71">
        <v>0</v>
      </c>
      <c r="O204" s="203"/>
    </row>
    <row r="205" spans="1:15" ht="30">
      <c r="A205" s="81" t="s">
        <v>68</v>
      </c>
      <c r="B205" s="11"/>
      <c r="C205" s="110"/>
      <c r="D205" s="109"/>
      <c r="E205" s="81"/>
      <c r="F205" s="84"/>
      <c r="G205" s="83">
        <f t="shared" ref="G205:N205" si="10">G194+G198+G199+G200</f>
        <v>13.6</v>
      </c>
      <c r="H205" s="83">
        <f t="shared" si="10"/>
        <v>14.8</v>
      </c>
      <c r="I205" s="83">
        <f t="shared" si="10"/>
        <v>14.28</v>
      </c>
      <c r="J205" s="83">
        <f t="shared" si="10"/>
        <v>15.479999999999999</v>
      </c>
      <c r="K205" s="83">
        <f t="shared" si="10"/>
        <v>17.27</v>
      </c>
      <c r="L205" s="83">
        <f t="shared" si="10"/>
        <v>26.27</v>
      </c>
      <c r="M205" s="83">
        <f t="shared" si="10"/>
        <v>255.89999999999998</v>
      </c>
      <c r="N205" s="83">
        <f t="shared" si="10"/>
        <v>306.64999999999998</v>
      </c>
      <c r="O205" s="208"/>
    </row>
    <row r="206" spans="1:15">
      <c r="A206" s="111" t="s">
        <v>69</v>
      </c>
      <c r="B206" s="20"/>
      <c r="C206" s="109"/>
      <c r="D206" s="110"/>
      <c r="E206" s="111"/>
      <c r="F206" s="82"/>
      <c r="G206" s="83">
        <f t="shared" ref="G206:N206" si="11">G158+G192+G205</f>
        <v>43.42</v>
      </c>
      <c r="H206" s="83">
        <f t="shared" si="11"/>
        <v>50.41</v>
      </c>
      <c r="I206" s="83">
        <f t="shared" si="11"/>
        <v>44.67</v>
      </c>
      <c r="J206" s="83">
        <f t="shared" si="11"/>
        <v>54.18</v>
      </c>
      <c r="K206" s="83">
        <f t="shared" si="11"/>
        <v>134.70000000000002</v>
      </c>
      <c r="L206" s="83">
        <f t="shared" si="11"/>
        <v>184.15</v>
      </c>
      <c r="M206" s="83">
        <f t="shared" si="11"/>
        <v>1138.76</v>
      </c>
      <c r="N206" s="83">
        <f t="shared" si="11"/>
        <v>1438.3600000000001</v>
      </c>
      <c r="O206" s="208"/>
    </row>
    <row r="208" spans="1:15" ht="15" customHeight="1">
      <c r="A208" s="283" t="s">
        <v>0</v>
      </c>
      <c r="B208" s="283" t="s">
        <v>248</v>
      </c>
      <c r="C208" s="285" t="s">
        <v>1</v>
      </c>
      <c r="D208" s="286"/>
      <c r="E208" s="285" t="s">
        <v>2</v>
      </c>
      <c r="F208" s="289"/>
      <c r="G208" s="291" t="s">
        <v>3</v>
      </c>
      <c r="H208" s="292"/>
      <c r="I208" s="292"/>
      <c r="J208" s="292"/>
      <c r="K208" s="293"/>
      <c r="L208" s="247"/>
      <c r="M208" s="294" t="s">
        <v>4</v>
      </c>
      <c r="N208" s="286"/>
      <c r="O208" s="283" t="s">
        <v>338</v>
      </c>
    </row>
    <row r="209" spans="1:15">
      <c r="A209" s="284"/>
      <c r="B209" s="284"/>
      <c r="C209" s="287"/>
      <c r="D209" s="288"/>
      <c r="E209" s="287"/>
      <c r="F209" s="290"/>
      <c r="G209" s="291" t="s">
        <v>339</v>
      </c>
      <c r="H209" s="298"/>
      <c r="I209" s="291" t="s">
        <v>340</v>
      </c>
      <c r="J209" s="298"/>
      <c r="K209" s="291" t="s">
        <v>341</v>
      </c>
      <c r="L209" s="298"/>
      <c r="M209" s="295"/>
      <c r="N209" s="288"/>
      <c r="O209" s="284"/>
    </row>
    <row r="210" spans="1:15" ht="30">
      <c r="A210" s="21" t="s">
        <v>292</v>
      </c>
      <c r="B210" s="3"/>
      <c r="C210" s="21"/>
      <c r="D210" s="21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</row>
    <row r="211" spans="1:15">
      <c r="A211" s="21" t="s">
        <v>111</v>
      </c>
      <c r="B211" s="3"/>
      <c r="C211" s="21"/>
      <c r="D211" s="21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</row>
    <row r="212" spans="1:15">
      <c r="A212" s="21" t="s">
        <v>9</v>
      </c>
      <c r="B212" s="3"/>
      <c r="C212" s="21"/>
      <c r="D212" s="21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</row>
    <row r="213" spans="1:15" ht="30">
      <c r="A213" s="18"/>
      <c r="B213" s="229" t="s">
        <v>112</v>
      </c>
      <c r="C213" s="66"/>
      <c r="D213" s="66"/>
      <c r="E213" s="34" t="s">
        <v>35</v>
      </c>
      <c r="F213" s="67" t="s">
        <v>220</v>
      </c>
      <c r="G213" s="68">
        <v>3.46</v>
      </c>
      <c r="H213" s="68">
        <v>4.26</v>
      </c>
      <c r="I213" s="68">
        <v>5.39</v>
      </c>
      <c r="J213" s="69">
        <v>7.87</v>
      </c>
      <c r="K213" s="69">
        <v>20.39</v>
      </c>
      <c r="L213" s="69">
        <v>26.98</v>
      </c>
      <c r="M213" s="69">
        <v>147.36000000000001</v>
      </c>
      <c r="N213" s="69">
        <v>204.71</v>
      </c>
      <c r="O213" s="203" t="s">
        <v>357</v>
      </c>
    </row>
    <row r="214" spans="1:15">
      <c r="A214" s="30"/>
      <c r="B214" s="234" t="s">
        <v>113</v>
      </c>
      <c r="C214" s="66">
        <v>15</v>
      </c>
      <c r="D214" s="66">
        <v>23</v>
      </c>
      <c r="E214" s="34"/>
      <c r="F214" s="67"/>
      <c r="G214" s="70">
        <v>0.19</v>
      </c>
      <c r="H214" s="70">
        <v>0.23</v>
      </c>
      <c r="I214" s="70">
        <v>0.1</v>
      </c>
      <c r="J214" s="71">
        <v>0.12</v>
      </c>
      <c r="K214" s="71">
        <v>12</v>
      </c>
      <c r="L214" s="71">
        <v>16.850000000000001</v>
      </c>
      <c r="M214" s="71">
        <v>52.3</v>
      </c>
      <c r="N214" s="71">
        <v>86.26</v>
      </c>
      <c r="O214" s="203"/>
    </row>
    <row r="215" spans="1:15">
      <c r="A215" s="18"/>
      <c r="B215" s="234" t="s">
        <v>14</v>
      </c>
      <c r="C215" s="66">
        <v>130</v>
      </c>
      <c r="D215" s="66">
        <v>160</v>
      </c>
      <c r="E215" s="34"/>
      <c r="F215" s="67"/>
      <c r="G215" s="70">
        <v>3.26</v>
      </c>
      <c r="H215" s="70">
        <v>4.0199999999999996</v>
      </c>
      <c r="I215" s="70">
        <v>2.81</v>
      </c>
      <c r="J215" s="70">
        <v>4.46</v>
      </c>
      <c r="K215" s="71">
        <v>5.37</v>
      </c>
      <c r="L215" s="71">
        <v>6.61</v>
      </c>
      <c r="M215" s="71">
        <v>60.66</v>
      </c>
      <c r="N215" s="71">
        <v>74.66</v>
      </c>
      <c r="O215" s="203"/>
    </row>
    <row r="216" spans="1:15">
      <c r="A216" s="29"/>
      <c r="B216" s="234" t="s">
        <v>26</v>
      </c>
      <c r="C216" s="66">
        <v>3</v>
      </c>
      <c r="D216" s="66">
        <v>3.5</v>
      </c>
      <c r="E216" s="34"/>
      <c r="F216" s="67"/>
      <c r="G216" s="70">
        <v>0</v>
      </c>
      <c r="H216" s="70">
        <v>0</v>
      </c>
      <c r="I216" s="70">
        <v>0</v>
      </c>
      <c r="J216" s="71">
        <v>0</v>
      </c>
      <c r="K216" s="71">
        <v>3</v>
      </c>
      <c r="L216" s="71">
        <v>3.5</v>
      </c>
      <c r="M216" s="71">
        <v>12</v>
      </c>
      <c r="N216" s="71">
        <v>14</v>
      </c>
      <c r="O216" s="203"/>
    </row>
    <row r="217" spans="1:15">
      <c r="A217" s="18"/>
      <c r="B217" s="234" t="s">
        <v>15</v>
      </c>
      <c r="C217" s="66">
        <v>3</v>
      </c>
      <c r="D217" s="66">
        <v>4</v>
      </c>
      <c r="E217" s="34"/>
      <c r="F217" s="67"/>
      <c r="G217" s="70">
        <v>0.01</v>
      </c>
      <c r="H217" s="70">
        <v>0.01</v>
      </c>
      <c r="I217" s="70">
        <v>2.48</v>
      </c>
      <c r="J217" s="70">
        <v>3.29</v>
      </c>
      <c r="K217" s="71">
        <v>0.02</v>
      </c>
      <c r="L217" s="71">
        <v>0.02</v>
      </c>
      <c r="M217" s="71">
        <v>22.4</v>
      </c>
      <c r="N217" s="71">
        <v>29.79</v>
      </c>
      <c r="O217" s="203"/>
    </row>
    <row r="218" spans="1:15">
      <c r="A218" s="18"/>
      <c r="B218" s="234" t="s">
        <v>28</v>
      </c>
      <c r="C218" s="66">
        <v>20</v>
      </c>
      <c r="D218" s="66">
        <v>50</v>
      </c>
      <c r="E218" s="34"/>
      <c r="F218" s="67"/>
      <c r="G218" s="70">
        <v>0</v>
      </c>
      <c r="H218" s="70">
        <v>0</v>
      </c>
      <c r="I218" s="70">
        <v>0</v>
      </c>
      <c r="J218" s="71">
        <v>0</v>
      </c>
      <c r="K218" s="71">
        <v>0</v>
      </c>
      <c r="L218" s="71">
        <v>0</v>
      </c>
      <c r="M218" s="71">
        <v>0</v>
      </c>
      <c r="N218" s="71">
        <v>0</v>
      </c>
      <c r="O218" s="203"/>
    </row>
    <row r="219" spans="1:15" ht="30">
      <c r="A219" s="30"/>
      <c r="B219" s="229" t="s">
        <v>17</v>
      </c>
      <c r="C219" s="66"/>
      <c r="D219" s="66"/>
      <c r="E219" s="72" t="s">
        <v>18</v>
      </c>
      <c r="F219" s="72" t="s">
        <v>219</v>
      </c>
      <c r="G219" s="68">
        <v>1.54</v>
      </c>
      <c r="H219" s="68">
        <v>1.92</v>
      </c>
      <c r="I219" s="68">
        <v>4.29</v>
      </c>
      <c r="J219" s="69">
        <v>4.33</v>
      </c>
      <c r="K219" s="69">
        <v>9.84</v>
      </c>
      <c r="L219" s="69">
        <v>12.84</v>
      </c>
      <c r="M219" s="69">
        <v>84.4</v>
      </c>
      <c r="N219" s="69">
        <v>100.1</v>
      </c>
      <c r="O219" s="34" t="s">
        <v>260</v>
      </c>
    </row>
    <row r="220" spans="1:15">
      <c r="A220" s="30"/>
      <c r="B220" s="234" t="s">
        <v>19</v>
      </c>
      <c r="C220" s="66">
        <v>20</v>
      </c>
      <c r="D220" s="66">
        <v>25</v>
      </c>
      <c r="E220" s="34"/>
      <c r="F220" s="67"/>
      <c r="G220" s="70">
        <v>1.52</v>
      </c>
      <c r="H220" s="70">
        <v>1.9</v>
      </c>
      <c r="I220" s="70">
        <v>0.16</v>
      </c>
      <c r="J220" s="71">
        <v>0.2</v>
      </c>
      <c r="K220" s="71">
        <v>9.8000000000000007</v>
      </c>
      <c r="L220" s="71">
        <v>12.8</v>
      </c>
      <c r="M220" s="71">
        <v>47</v>
      </c>
      <c r="N220" s="71">
        <v>62.7</v>
      </c>
      <c r="O220" s="203"/>
    </row>
    <row r="221" spans="1:15">
      <c r="A221" s="120"/>
      <c r="B221" s="234" t="s">
        <v>15</v>
      </c>
      <c r="C221" s="66">
        <v>5</v>
      </c>
      <c r="D221" s="66">
        <v>5</v>
      </c>
      <c r="E221" s="34"/>
      <c r="F221" s="67"/>
      <c r="G221" s="70">
        <v>0.02</v>
      </c>
      <c r="H221" s="70">
        <v>0.02</v>
      </c>
      <c r="I221" s="70">
        <v>4.13</v>
      </c>
      <c r="J221" s="70">
        <v>4.13</v>
      </c>
      <c r="K221" s="71">
        <v>0.04</v>
      </c>
      <c r="L221" s="71">
        <v>0.04</v>
      </c>
      <c r="M221" s="71">
        <v>37.4</v>
      </c>
      <c r="N221" s="71">
        <v>37.4</v>
      </c>
      <c r="O221" s="203"/>
    </row>
    <row r="222" spans="1:15">
      <c r="A222" s="33"/>
      <c r="B222" s="229" t="s">
        <v>114</v>
      </c>
      <c r="C222" s="66"/>
      <c r="D222" s="66"/>
      <c r="E222" s="34" t="s">
        <v>24</v>
      </c>
      <c r="F222" s="67" t="s">
        <v>220</v>
      </c>
      <c r="G222" s="68">
        <v>0</v>
      </c>
      <c r="H222" s="68">
        <v>0</v>
      </c>
      <c r="I222" s="68">
        <v>0</v>
      </c>
      <c r="J222" s="69">
        <v>0</v>
      </c>
      <c r="K222" s="69">
        <v>6</v>
      </c>
      <c r="L222" s="69">
        <v>7</v>
      </c>
      <c r="M222" s="69">
        <v>24</v>
      </c>
      <c r="N222" s="69">
        <v>28</v>
      </c>
      <c r="O222" s="203" t="s">
        <v>263</v>
      </c>
    </row>
    <row r="223" spans="1:15">
      <c r="A223" s="33"/>
      <c r="B223" s="234" t="s">
        <v>25</v>
      </c>
      <c r="C223" s="66">
        <v>0.60000000000000009</v>
      </c>
      <c r="D223" s="66">
        <v>0.6</v>
      </c>
      <c r="E223" s="34"/>
      <c r="F223" s="67"/>
      <c r="G223" s="70">
        <v>0</v>
      </c>
      <c r="H223" s="70">
        <v>0</v>
      </c>
      <c r="I223" s="70">
        <v>0</v>
      </c>
      <c r="J223" s="71">
        <v>0</v>
      </c>
      <c r="K223" s="71">
        <v>0</v>
      </c>
      <c r="L223" s="71">
        <v>0</v>
      </c>
      <c r="M223" s="71">
        <v>0</v>
      </c>
      <c r="N223" s="71">
        <v>0</v>
      </c>
      <c r="O223" s="203"/>
    </row>
    <row r="224" spans="1:15">
      <c r="A224" s="33"/>
      <c r="B224" s="234" t="s">
        <v>26</v>
      </c>
      <c r="C224" s="66">
        <v>6</v>
      </c>
      <c r="D224" s="66">
        <v>7</v>
      </c>
      <c r="E224" s="34"/>
      <c r="F224" s="67"/>
      <c r="G224" s="70">
        <v>0</v>
      </c>
      <c r="H224" s="70">
        <v>0</v>
      </c>
      <c r="I224" s="70">
        <v>0</v>
      </c>
      <c r="J224" s="71">
        <v>0</v>
      </c>
      <c r="K224" s="71">
        <v>6</v>
      </c>
      <c r="L224" s="71">
        <v>7</v>
      </c>
      <c r="M224" s="71">
        <v>24</v>
      </c>
      <c r="N224" s="71">
        <v>28</v>
      </c>
      <c r="O224" s="203"/>
    </row>
    <row r="225" spans="1:15">
      <c r="A225" s="33"/>
      <c r="B225" s="234" t="s">
        <v>28</v>
      </c>
      <c r="C225" s="66">
        <v>180</v>
      </c>
      <c r="D225" s="66">
        <v>200</v>
      </c>
      <c r="E225" s="34"/>
      <c r="F225" s="67"/>
      <c r="G225" s="70">
        <v>0</v>
      </c>
      <c r="H225" s="70">
        <v>0</v>
      </c>
      <c r="I225" s="70">
        <v>0</v>
      </c>
      <c r="J225" s="71">
        <v>0</v>
      </c>
      <c r="K225" s="71">
        <v>0</v>
      </c>
      <c r="L225" s="71">
        <v>0</v>
      </c>
      <c r="M225" s="71">
        <v>0</v>
      </c>
      <c r="N225" s="71">
        <v>0</v>
      </c>
      <c r="O225" s="203"/>
    </row>
    <row r="226" spans="1:15">
      <c r="A226" s="29" t="s">
        <v>29</v>
      </c>
      <c r="B226" s="248"/>
      <c r="C226" s="66"/>
      <c r="D226" s="66"/>
      <c r="E226" s="34"/>
      <c r="F226" s="67"/>
      <c r="G226" s="70"/>
      <c r="H226" s="70"/>
      <c r="I226" s="70"/>
      <c r="J226" s="71"/>
      <c r="K226" s="71"/>
      <c r="L226" s="71"/>
      <c r="M226" s="71"/>
      <c r="N226" s="71"/>
      <c r="O226" s="203"/>
    </row>
    <row r="227" spans="1:15">
      <c r="A227" s="33"/>
      <c r="B227" s="236" t="s">
        <v>21</v>
      </c>
      <c r="C227" s="66">
        <v>95</v>
      </c>
      <c r="D227" s="76">
        <v>100</v>
      </c>
      <c r="E227" s="72" t="s">
        <v>75</v>
      </c>
      <c r="F227" s="99" t="s">
        <v>224</v>
      </c>
      <c r="G227" s="68">
        <v>0.38</v>
      </c>
      <c r="H227" s="68">
        <v>0.4</v>
      </c>
      <c r="I227" s="68">
        <v>0.38</v>
      </c>
      <c r="J227" s="68">
        <v>0.4</v>
      </c>
      <c r="K227" s="69">
        <v>9.31</v>
      </c>
      <c r="L227" s="68">
        <v>9.8000000000000007</v>
      </c>
      <c r="M227" s="69">
        <v>44.7</v>
      </c>
      <c r="N227" s="68">
        <v>47</v>
      </c>
      <c r="O227" s="203" t="s">
        <v>343</v>
      </c>
    </row>
    <row r="228" spans="1:15" ht="30">
      <c r="A228" s="81" t="s">
        <v>32</v>
      </c>
      <c r="B228" s="11"/>
      <c r="C228" s="110"/>
      <c r="D228" s="110"/>
      <c r="E228" s="81"/>
      <c r="F228" s="82"/>
      <c r="G228" s="83">
        <f t="shared" ref="G228:N228" si="12">G213+G219+G222+G227</f>
        <v>5.38</v>
      </c>
      <c r="H228" s="83">
        <f t="shared" si="12"/>
        <v>6.58</v>
      </c>
      <c r="I228" s="83">
        <f t="shared" si="12"/>
        <v>10.06</v>
      </c>
      <c r="J228" s="83">
        <f t="shared" si="12"/>
        <v>12.6</v>
      </c>
      <c r="K228" s="83">
        <f t="shared" si="12"/>
        <v>45.540000000000006</v>
      </c>
      <c r="L228" s="83">
        <f t="shared" si="12"/>
        <v>56.620000000000005</v>
      </c>
      <c r="M228" s="83">
        <f t="shared" si="12"/>
        <v>300.46000000000004</v>
      </c>
      <c r="N228" s="83">
        <f t="shared" si="12"/>
        <v>379.81</v>
      </c>
      <c r="O228" s="205"/>
    </row>
    <row r="229" spans="1:15">
      <c r="A229" s="81" t="s">
        <v>33</v>
      </c>
      <c r="B229" s="12"/>
      <c r="C229" s="80"/>
      <c r="D229" s="80"/>
      <c r="E229" s="81"/>
      <c r="F229" s="84"/>
      <c r="G229" s="116"/>
      <c r="H229" s="116"/>
      <c r="I229" s="116"/>
      <c r="J229" s="86"/>
      <c r="K229" s="86"/>
      <c r="L229" s="86"/>
      <c r="M229" s="86"/>
      <c r="N229" s="86"/>
      <c r="O229" s="205"/>
    </row>
    <row r="230" spans="1:15" ht="45">
      <c r="A230" s="30"/>
      <c r="B230" s="229" t="s">
        <v>115</v>
      </c>
      <c r="C230" s="66"/>
      <c r="D230" s="66"/>
      <c r="E230" s="34" t="s">
        <v>35</v>
      </c>
      <c r="F230" s="72" t="s">
        <v>229</v>
      </c>
      <c r="G230" s="68">
        <v>5.07</v>
      </c>
      <c r="H230" s="68">
        <v>7</v>
      </c>
      <c r="I230" s="68">
        <v>5.0599999999999996</v>
      </c>
      <c r="J230" s="69">
        <v>5.84</v>
      </c>
      <c r="K230" s="69">
        <v>12.26</v>
      </c>
      <c r="L230" s="69">
        <v>14.15</v>
      </c>
      <c r="M230" s="69">
        <v>109.05</v>
      </c>
      <c r="N230" s="69">
        <v>171.26</v>
      </c>
      <c r="O230" s="203" t="s">
        <v>358</v>
      </c>
    </row>
    <row r="231" spans="1:15">
      <c r="A231" s="33"/>
      <c r="B231" s="234" t="s">
        <v>116</v>
      </c>
      <c r="C231" s="66">
        <v>34</v>
      </c>
      <c r="D231" s="66">
        <v>42</v>
      </c>
      <c r="E231" s="34"/>
      <c r="F231" s="72"/>
      <c r="G231" s="70">
        <v>2.5499999999999998</v>
      </c>
      <c r="H231" s="70">
        <v>3.46</v>
      </c>
      <c r="I231" s="70">
        <v>2.15</v>
      </c>
      <c r="J231" s="70">
        <v>2.85</v>
      </c>
      <c r="K231" s="71">
        <v>0</v>
      </c>
      <c r="L231" s="71">
        <v>0</v>
      </c>
      <c r="M231" s="71">
        <v>30.48</v>
      </c>
      <c r="N231" s="71">
        <v>50.45</v>
      </c>
      <c r="O231" s="203"/>
    </row>
    <row r="232" spans="1:15">
      <c r="A232" s="33"/>
      <c r="B232" s="244" t="s">
        <v>103</v>
      </c>
      <c r="C232" s="14">
        <v>58</v>
      </c>
      <c r="D232" s="14">
        <v>68</v>
      </c>
      <c r="E232" s="34"/>
      <c r="F232" s="72"/>
      <c r="G232" s="70">
        <v>0.38</v>
      </c>
      <c r="H232" s="70">
        <v>0.57999999999999996</v>
      </c>
      <c r="I232" s="70">
        <v>0.1</v>
      </c>
      <c r="J232" s="70">
        <v>0.14000000000000001</v>
      </c>
      <c r="K232" s="71">
        <v>5.14</v>
      </c>
      <c r="L232" s="71">
        <v>4.84</v>
      </c>
      <c r="M232" s="71">
        <v>23.08</v>
      </c>
      <c r="N232" s="71">
        <v>45.07</v>
      </c>
      <c r="O232" s="203"/>
    </row>
    <row r="233" spans="1:15">
      <c r="A233" s="33"/>
      <c r="B233" s="234" t="s">
        <v>117</v>
      </c>
      <c r="C233" s="66">
        <v>8</v>
      </c>
      <c r="D233" s="66">
        <v>10</v>
      </c>
      <c r="E233" s="131"/>
      <c r="F233" s="67"/>
      <c r="G233" s="70">
        <v>1.52</v>
      </c>
      <c r="H233" s="70">
        <v>2.08</v>
      </c>
      <c r="I233" s="70">
        <v>0.12</v>
      </c>
      <c r="J233" s="70">
        <v>0.15</v>
      </c>
      <c r="K233" s="71">
        <v>4.6100000000000003</v>
      </c>
      <c r="L233" s="71">
        <v>3.24</v>
      </c>
      <c r="M233" s="71">
        <v>17.850000000000001</v>
      </c>
      <c r="N233" s="71">
        <v>33.659999999999997</v>
      </c>
      <c r="O233" s="203"/>
    </row>
    <row r="234" spans="1:15">
      <c r="A234" s="33"/>
      <c r="B234" s="234" t="s">
        <v>39</v>
      </c>
      <c r="C234" s="66">
        <v>10</v>
      </c>
      <c r="D234" s="66">
        <v>12</v>
      </c>
      <c r="E234" s="74"/>
      <c r="F234" s="67"/>
      <c r="G234" s="70">
        <v>0.06</v>
      </c>
      <c r="H234" s="70">
        <v>0.09</v>
      </c>
      <c r="I234" s="70">
        <v>0</v>
      </c>
      <c r="J234" s="71">
        <v>0</v>
      </c>
      <c r="K234" s="71">
        <v>0.38</v>
      </c>
      <c r="L234" s="71">
        <v>0.5</v>
      </c>
      <c r="M234" s="71">
        <v>1.79</v>
      </c>
      <c r="N234" s="71">
        <v>2.84</v>
      </c>
      <c r="O234" s="203"/>
    </row>
    <row r="235" spans="1:15">
      <c r="A235" s="33"/>
      <c r="B235" s="234" t="s">
        <v>41</v>
      </c>
      <c r="C235" s="73" t="s">
        <v>40</v>
      </c>
      <c r="D235" s="73" t="s">
        <v>104</v>
      </c>
      <c r="E235" s="131"/>
      <c r="F235" s="67"/>
      <c r="G235" s="70">
        <v>0.1</v>
      </c>
      <c r="H235" s="70">
        <v>0.12</v>
      </c>
      <c r="I235" s="70">
        <v>0</v>
      </c>
      <c r="J235" s="71">
        <v>0</v>
      </c>
      <c r="K235" s="71">
        <v>0.59</v>
      </c>
      <c r="L235" s="71">
        <v>0.7</v>
      </c>
      <c r="M235" s="71">
        <v>2.67</v>
      </c>
      <c r="N235" s="71">
        <v>3.02</v>
      </c>
      <c r="O235" s="203"/>
    </row>
    <row r="236" spans="1:15">
      <c r="A236" s="33"/>
      <c r="B236" s="234" t="s">
        <v>15</v>
      </c>
      <c r="C236" s="73" t="s">
        <v>118</v>
      </c>
      <c r="D236" s="73" t="s">
        <v>118</v>
      </c>
      <c r="E236" s="131"/>
      <c r="F236" s="67"/>
      <c r="G236" s="70">
        <v>0.01</v>
      </c>
      <c r="H236" s="70">
        <v>0.01</v>
      </c>
      <c r="I236" s="70">
        <v>1.65</v>
      </c>
      <c r="J236" s="70">
        <v>1.65</v>
      </c>
      <c r="K236" s="71">
        <v>0.01</v>
      </c>
      <c r="L236" s="71">
        <v>0.01</v>
      </c>
      <c r="M236" s="71">
        <v>14.96</v>
      </c>
      <c r="N236" s="71">
        <v>14.96</v>
      </c>
      <c r="O236" s="203"/>
    </row>
    <row r="237" spans="1:15">
      <c r="A237" s="33"/>
      <c r="B237" s="234" t="s">
        <v>43</v>
      </c>
      <c r="C237" s="73" t="s">
        <v>119</v>
      </c>
      <c r="D237" s="73" t="s">
        <v>119</v>
      </c>
      <c r="E237" s="131"/>
      <c r="F237" s="67"/>
      <c r="G237" s="70">
        <v>0</v>
      </c>
      <c r="H237" s="70">
        <v>0</v>
      </c>
      <c r="I237" s="70">
        <v>1</v>
      </c>
      <c r="J237" s="70">
        <v>1</v>
      </c>
      <c r="K237" s="71">
        <v>0</v>
      </c>
      <c r="L237" s="71">
        <v>0</v>
      </c>
      <c r="M237" s="71">
        <v>9</v>
      </c>
      <c r="N237" s="71">
        <v>9</v>
      </c>
      <c r="O237" s="203"/>
    </row>
    <row r="238" spans="1:15">
      <c r="A238" s="33"/>
      <c r="B238" s="234" t="s">
        <v>19</v>
      </c>
      <c r="C238" s="66">
        <v>10</v>
      </c>
      <c r="D238" s="66">
        <v>13</v>
      </c>
      <c r="E238" s="131"/>
      <c r="F238" s="67"/>
      <c r="G238" s="70">
        <v>0.45</v>
      </c>
      <c r="H238" s="70">
        <v>0.66</v>
      </c>
      <c r="I238" s="70">
        <v>0.04</v>
      </c>
      <c r="J238" s="70">
        <v>0.05</v>
      </c>
      <c r="K238" s="71">
        <v>1.53</v>
      </c>
      <c r="L238" s="71">
        <v>4.8600000000000003</v>
      </c>
      <c r="M238" s="71">
        <v>9.2200000000000006</v>
      </c>
      <c r="N238" s="71">
        <v>12.26</v>
      </c>
      <c r="O238" s="203"/>
    </row>
    <row r="239" spans="1:15">
      <c r="A239" s="33"/>
      <c r="B239" s="234" t="s">
        <v>28</v>
      </c>
      <c r="C239" s="66">
        <v>110</v>
      </c>
      <c r="D239" s="66">
        <v>140</v>
      </c>
      <c r="E239" s="88"/>
      <c r="F239" s="67"/>
      <c r="G239" s="70">
        <v>0</v>
      </c>
      <c r="H239" s="70">
        <v>0</v>
      </c>
      <c r="I239" s="70">
        <v>0</v>
      </c>
      <c r="J239" s="71">
        <v>0</v>
      </c>
      <c r="K239" s="71">
        <v>0</v>
      </c>
      <c r="L239" s="71">
        <v>0</v>
      </c>
      <c r="M239" s="71">
        <v>0</v>
      </c>
      <c r="N239" s="71">
        <v>0</v>
      </c>
      <c r="O239" s="203"/>
    </row>
    <row r="240" spans="1:15" ht="43.5" customHeight="1">
      <c r="A240" s="33"/>
      <c r="B240" s="249" t="s">
        <v>120</v>
      </c>
      <c r="C240" s="66"/>
      <c r="D240" s="66"/>
      <c r="E240" s="134" t="s">
        <v>47</v>
      </c>
      <c r="F240" s="72" t="s">
        <v>273</v>
      </c>
      <c r="G240" s="68">
        <v>9.51</v>
      </c>
      <c r="H240" s="68">
        <v>12.65</v>
      </c>
      <c r="I240" s="68">
        <v>3.77</v>
      </c>
      <c r="J240" s="69">
        <v>4.84</v>
      </c>
      <c r="K240" s="69">
        <v>4.75</v>
      </c>
      <c r="L240" s="69">
        <v>5.97</v>
      </c>
      <c r="M240" s="69">
        <v>85.91</v>
      </c>
      <c r="N240" s="69">
        <v>114.05</v>
      </c>
      <c r="O240" s="34" t="s">
        <v>359</v>
      </c>
    </row>
    <row r="241" spans="1:15">
      <c r="A241" s="33"/>
      <c r="B241" s="234" t="s">
        <v>79</v>
      </c>
      <c r="C241" s="66">
        <v>174</v>
      </c>
      <c r="D241" s="66">
        <v>204</v>
      </c>
      <c r="E241" s="34"/>
      <c r="F241" s="67"/>
      <c r="G241" s="70">
        <v>8.31</v>
      </c>
      <c r="H241" s="70">
        <v>11.33</v>
      </c>
      <c r="I241" s="70">
        <v>0.47</v>
      </c>
      <c r="J241" s="70">
        <v>0.54</v>
      </c>
      <c r="K241" s="71">
        <v>0</v>
      </c>
      <c r="L241" s="71">
        <v>0</v>
      </c>
      <c r="M241" s="71">
        <v>32.89</v>
      </c>
      <c r="N241" s="71">
        <v>49.87</v>
      </c>
      <c r="O241" s="203"/>
    </row>
    <row r="242" spans="1:15">
      <c r="A242" s="33"/>
      <c r="B242" s="234" t="s">
        <v>41</v>
      </c>
      <c r="C242" s="66">
        <v>10</v>
      </c>
      <c r="D242" s="66">
        <v>11</v>
      </c>
      <c r="E242" s="34"/>
      <c r="F242" s="67"/>
      <c r="G242" s="70">
        <v>0.05</v>
      </c>
      <c r="H242" s="70">
        <v>0.06</v>
      </c>
      <c r="I242" s="70">
        <v>0</v>
      </c>
      <c r="J242" s="70">
        <v>0</v>
      </c>
      <c r="K242" s="71">
        <v>0.37</v>
      </c>
      <c r="L242" s="71">
        <v>0.41</v>
      </c>
      <c r="M242" s="71">
        <v>1.34</v>
      </c>
      <c r="N242" s="71">
        <v>1.55</v>
      </c>
      <c r="O242" s="203"/>
    </row>
    <row r="243" spans="1:15">
      <c r="A243" s="33"/>
      <c r="B243" s="234" t="s">
        <v>13</v>
      </c>
      <c r="C243" s="66">
        <v>4</v>
      </c>
      <c r="D243" s="66">
        <v>4</v>
      </c>
      <c r="E243" s="34"/>
      <c r="F243" s="67"/>
      <c r="G243" s="70">
        <v>0.23</v>
      </c>
      <c r="H243" s="70">
        <v>0.23</v>
      </c>
      <c r="I243" s="70">
        <v>0.16</v>
      </c>
      <c r="J243" s="70">
        <v>0.16</v>
      </c>
      <c r="K243" s="71">
        <v>0.02</v>
      </c>
      <c r="L243" s="71">
        <v>0.02</v>
      </c>
      <c r="M243" s="71">
        <v>2.5299999999999998</v>
      </c>
      <c r="N243" s="71">
        <v>2.5299999999999998</v>
      </c>
      <c r="O243" s="203"/>
    </row>
    <row r="244" spans="1:15">
      <c r="A244" s="33"/>
      <c r="B244" s="234" t="s">
        <v>14</v>
      </c>
      <c r="C244" s="66">
        <v>9</v>
      </c>
      <c r="D244" s="125">
        <v>10</v>
      </c>
      <c r="E244" s="34"/>
      <c r="F244" s="67"/>
      <c r="G244" s="70">
        <v>0.1</v>
      </c>
      <c r="H244" s="70">
        <v>0.11</v>
      </c>
      <c r="I244" s="70">
        <v>0.06</v>
      </c>
      <c r="J244" s="70">
        <v>0.06</v>
      </c>
      <c r="K244" s="71">
        <v>0.42</v>
      </c>
      <c r="L244" s="71">
        <v>0.48</v>
      </c>
      <c r="M244" s="71">
        <v>2.62</v>
      </c>
      <c r="N244" s="71">
        <v>3.04</v>
      </c>
      <c r="O244" s="203"/>
    </row>
    <row r="245" spans="1:15">
      <c r="A245" s="33"/>
      <c r="B245" s="234" t="s">
        <v>121</v>
      </c>
      <c r="C245" s="66">
        <v>5</v>
      </c>
      <c r="D245" s="66">
        <v>6</v>
      </c>
      <c r="E245" s="34"/>
      <c r="F245" s="67"/>
      <c r="G245" s="70">
        <v>0.38</v>
      </c>
      <c r="H245" s="70">
        <v>0.45</v>
      </c>
      <c r="I245" s="70">
        <v>0.04</v>
      </c>
      <c r="J245" s="70">
        <v>0.04</v>
      </c>
      <c r="K245" s="71">
        <v>1.37</v>
      </c>
      <c r="L245" s="71">
        <v>2.37</v>
      </c>
      <c r="M245" s="71">
        <v>7.36</v>
      </c>
      <c r="N245" s="71">
        <v>8.5299999999999994</v>
      </c>
      <c r="O245" s="203"/>
    </row>
    <row r="246" spans="1:15">
      <c r="A246" s="33"/>
      <c r="B246" s="234" t="s">
        <v>49</v>
      </c>
      <c r="C246" s="73" t="s">
        <v>119</v>
      </c>
      <c r="D246" s="73" t="s">
        <v>119</v>
      </c>
      <c r="E246" s="88"/>
      <c r="F246" s="67"/>
      <c r="G246" s="70">
        <v>0.11</v>
      </c>
      <c r="H246" s="70">
        <v>0.11</v>
      </c>
      <c r="I246" s="70">
        <v>0.01</v>
      </c>
      <c r="J246" s="70">
        <v>0.01</v>
      </c>
      <c r="K246" s="71">
        <v>0.67</v>
      </c>
      <c r="L246" s="71">
        <v>0.67</v>
      </c>
      <c r="M246" s="71">
        <v>3.29</v>
      </c>
      <c r="N246" s="71">
        <v>3.29</v>
      </c>
      <c r="O246" s="203"/>
    </row>
    <row r="247" spans="1:15">
      <c r="A247" s="33"/>
      <c r="B247" s="234" t="s">
        <v>43</v>
      </c>
      <c r="C247" s="73" t="s">
        <v>118</v>
      </c>
      <c r="D247" s="73" t="s">
        <v>118</v>
      </c>
      <c r="E247" s="88"/>
      <c r="F247" s="67"/>
      <c r="G247" s="78">
        <v>0</v>
      </c>
      <c r="H247" s="78">
        <v>0</v>
      </c>
      <c r="I247" s="78">
        <v>2</v>
      </c>
      <c r="J247" s="78">
        <v>2</v>
      </c>
      <c r="K247" s="79">
        <v>0</v>
      </c>
      <c r="L247" s="79">
        <v>0</v>
      </c>
      <c r="M247" s="79">
        <v>18</v>
      </c>
      <c r="N247" s="79">
        <v>18</v>
      </c>
      <c r="O247" s="203"/>
    </row>
    <row r="248" spans="1:15">
      <c r="A248" s="33"/>
      <c r="B248" s="229" t="s">
        <v>89</v>
      </c>
      <c r="C248" s="66"/>
      <c r="D248" s="66"/>
      <c r="E248" s="34"/>
      <c r="F248" s="67"/>
      <c r="G248" s="70"/>
      <c r="H248" s="70"/>
      <c r="I248" s="70"/>
      <c r="J248" s="70"/>
      <c r="K248" s="71"/>
      <c r="L248" s="71"/>
      <c r="M248" s="71"/>
      <c r="N248" s="71"/>
      <c r="O248" s="203"/>
    </row>
    <row r="249" spans="1:15">
      <c r="A249" s="33"/>
      <c r="B249" s="234" t="s">
        <v>39</v>
      </c>
      <c r="C249" s="66">
        <v>3</v>
      </c>
      <c r="D249" s="66">
        <v>4</v>
      </c>
      <c r="E249" s="72"/>
      <c r="F249" s="67"/>
      <c r="G249" s="70">
        <v>0.01</v>
      </c>
      <c r="H249" s="70">
        <v>0.02</v>
      </c>
      <c r="I249" s="70">
        <v>0</v>
      </c>
      <c r="J249" s="70">
        <v>0</v>
      </c>
      <c r="K249" s="71">
        <v>0.1</v>
      </c>
      <c r="L249" s="71">
        <v>0.11</v>
      </c>
      <c r="M249" s="71">
        <v>0.35</v>
      </c>
      <c r="N249" s="71">
        <v>0.4</v>
      </c>
      <c r="O249" s="203"/>
    </row>
    <row r="250" spans="1:15">
      <c r="A250" s="33"/>
      <c r="B250" s="234" t="s">
        <v>41</v>
      </c>
      <c r="C250" s="66">
        <v>3</v>
      </c>
      <c r="D250" s="66">
        <v>4</v>
      </c>
      <c r="E250" s="131"/>
      <c r="F250" s="67"/>
      <c r="G250" s="78">
        <v>0.01</v>
      </c>
      <c r="H250" s="78">
        <v>0.02</v>
      </c>
      <c r="I250" s="78">
        <v>0</v>
      </c>
      <c r="J250" s="78">
        <v>0</v>
      </c>
      <c r="K250" s="79">
        <v>0.11</v>
      </c>
      <c r="L250" s="79">
        <v>0.12</v>
      </c>
      <c r="M250" s="79">
        <v>0.5</v>
      </c>
      <c r="N250" s="79">
        <v>0.57999999999999996</v>
      </c>
      <c r="O250" s="203"/>
    </row>
    <row r="251" spans="1:15">
      <c r="A251" s="33"/>
      <c r="B251" s="250" t="s">
        <v>42</v>
      </c>
      <c r="C251" s="73" t="s">
        <v>108</v>
      </c>
      <c r="D251" s="73" t="s">
        <v>128</v>
      </c>
      <c r="E251" s="131"/>
      <c r="F251" s="67"/>
      <c r="G251" s="70">
        <v>0.09</v>
      </c>
      <c r="H251" s="70">
        <v>0.1</v>
      </c>
      <c r="I251" s="70">
        <v>0</v>
      </c>
      <c r="J251" s="70">
        <v>0</v>
      </c>
      <c r="K251" s="71">
        <v>0.33</v>
      </c>
      <c r="L251" s="71">
        <v>0.43</v>
      </c>
      <c r="M251" s="71">
        <v>1.45</v>
      </c>
      <c r="N251" s="71">
        <v>1.68</v>
      </c>
      <c r="O251" s="203"/>
    </row>
    <row r="252" spans="1:15">
      <c r="A252" s="33"/>
      <c r="B252" s="234" t="s">
        <v>49</v>
      </c>
      <c r="C252" s="66">
        <v>2</v>
      </c>
      <c r="D252" s="66">
        <v>2</v>
      </c>
      <c r="E252" s="34"/>
      <c r="F252" s="67"/>
      <c r="G252" s="70">
        <v>0.22</v>
      </c>
      <c r="H252" s="70">
        <v>0.22</v>
      </c>
      <c r="I252" s="70">
        <v>0.03</v>
      </c>
      <c r="J252" s="70">
        <v>0.03</v>
      </c>
      <c r="K252" s="71">
        <v>1.36</v>
      </c>
      <c r="L252" s="71">
        <v>1.36</v>
      </c>
      <c r="M252" s="71">
        <v>6.58</v>
      </c>
      <c r="N252" s="71">
        <v>6.58</v>
      </c>
      <c r="O252" s="203"/>
    </row>
    <row r="253" spans="1:15">
      <c r="A253" s="33"/>
      <c r="B253" s="234" t="s">
        <v>43</v>
      </c>
      <c r="C253" s="66">
        <v>1</v>
      </c>
      <c r="D253" s="66">
        <v>2</v>
      </c>
      <c r="E253" s="34"/>
      <c r="F253" s="67"/>
      <c r="G253" s="70">
        <v>0</v>
      </c>
      <c r="H253" s="78">
        <v>0</v>
      </c>
      <c r="I253" s="70">
        <v>1</v>
      </c>
      <c r="J253" s="78">
        <v>2</v>
      </c>
      <c r="K253" s="71">
        <v>0</v>
      </c>
      <c r="L253" s="79">
        <v>0</v>
      </c>
      <c r="M253" s="71">
        <v>9</v>
      </c>
      <c r="N253" s="79">
        <v>0</v>
      </c>
      <c r="O253" s="203"/>
    </row>
    <row r="254" spans="1:15" ht="30">
      <c r="A254" s="33"/>
      <c r="B254" s="229" t="s">
        <v>122</v>
      </c>
      <c r="C254" s="66"/>
      <c r="D254" s="66"/>
      <c r="E254" s="34" t="s">
        <v>51</v>
      </c>
      <c r="F254" s="67" t="s">
        <v>11</v>
      </c>
      <c r="G254" s="68">
        <v>2.37</v>
      </c>
      <c r="H254" s="68">
        <v>2.2200000000000002</v>
      </c>
      <c r="I254" s="68">
        <v>1.97</v>
      </c>
      <c r="J254" s="69">
        <v>3.89</v>
      </c>
      <c r="K254" s="69">
        <v>25.65</v>
      </c>
      <c r="L254" s="69">
        <v>31.91</v>
      </c>
      <c r="M254" s="69">
        <v>125.64</v>
      </c>
      <c r="N254" s="69">
        <v>133.08000000000001</v>
      </c>
      <c r="O254" s="203" t="s">
        <v>360</v>
      </c>
    </row>
    <row r="255" spans="1:15">
      <c r="A255" s="33"/>
      <c r="B255" s="234" t="s">
        <v>72</v>
      </c>
      <c r="C255" s="66">
        <v>32</v>
      </c>
      <c r="D255" s="66">
        <v>40</v>
      </c>
      <c r="E255" s="34"/>
      <c r="F255" s="67"/>
      <c r="G255" s="70">
        <v>2.2400000000000002</v>
      </c>
      <c r="H255" s="70">
        <v>2.08</v>
      </c>
      <c r="I255" s="70">
        <v>0.32</v>
      </c>
      <c r="J255" s="70">
        <v>0.6</v>
      </c>
      <c r="K255" s="71">
        <v>24.73</v>
      </c>
      <c r="L255" s="71">
        <v>30.92</v>
      </c>
      <c r="M255" s="71">
        <v>107</v>
      </c>
      <c r="N255" s="71">
        <v>99.36</v>
      </c>
      <c r="O255" s="203"/>
    </row>
    <row r="256" spans="1:15">
      <c r="A256" s="33"/>
      <c r="B256" s="241" t="s">
        <v>39</v>
      </c>
      <c r="C256" s="66">
        <v>13</v>
      </c>
      <c r="D256" s="125">
        <v>14</v>
      </c>
      <c r="E256" s="72"/>
      <c r="F256" s="67"/>
      <c r="G256" s="70">
        <v>0.05</v>
      </c>
      <c r="H256" s="70">
        <v>0.06</v>
      </c>
      <c r="I256" s="70">
        <v>0</v>
      </c>
      <c r="J256" s="70">
        <v>0</v>
      </c>
      <c r="K256" s="71">
        <v>0.43</v>
      </c>
      <c r="L256" s="71">
        <v>0.46</v>
      </c>
      <c r="M256" s="71">
        <v>1.52</v>
      </c>
      <c r="N256" s="71">
        <v>1.62</v>
      </c>
      <c r="O256" s="203"/>
    </row>
    <row r="257" spans="1:15">
      <c r="A257" s="33"/>
      <c r="B257" s="241" t="s">
        <v>41</v>
      </c>
      <c r="C257" s="66">
        <v>13</v>
      </c>
      <c r="D257" s="125">
        <v>14</v>
      </c>
      <c r="E257" s="72"/>
      <c r="F257" s="67"/>
      <c r="G257" s="70">
        <v>7.0000000000000007E-2</v>
      </c>
      <c r="H257" s="70">
        <v>7.0000000000000007E-2</v>
      </c>
      <c r="I257" s="70">
        <v>0</v>
      </c>
      <c r="J257" s="70">
        <v>0</v>
      </c>
      <c r="K257" s="71">
        <v>0.48</v>
      </c>
      <c r="L257" s="71">
        <v>0.51</v>
      </c>
      <c r="M257" s="71">
        <v>2.16</v>
      </c>
      <c r="N257" s="71">
        <v>2.31</v>
      </c>
      <c r="O257" s="203"/>
    </row>
    <row r="258" spans="1:15">
      <c r="A258" s="33"/>
      <c r="B258" s="234" t="s">
        <v>15</v>
      </c>
      <c r="C258" s="66">
        <v>2</v>
      </c>
      <c r="D258" s="66">
        <v>4</v>
      </c>
      <c r="E258" s="72"/>
      <c r="F258" s="67"/>
      <c r="G258" s="70">
        <v>0.01</v>
      </c>
      <c r="H258" s="70">
        <v>0.01</v>
      </c>
      <c r="I258" s="70">
        <v>1.65</v>
      </c>
      <c r="J258" s="70">
        <v>3.29</v>
      </c>
      <c r="K258" s="71">
        <v>0.01</v>
      </c>
      <c r="L258" s="71">
        <v>0.02</v>
      </c>
      <c r="M258" s="71">
        <v>14.96</v>
      </c>
      <c r="N258" s="71">
        <v>29.79</v>
      </c>
      <c r="O258" s="203"/>
    </row>
    <row r="259" spans="1:15">
      <c r="A259" s="33"/>
      <c r="B259" s="234" t="s">
        <v>28</v>
      </c>
      <c r="C259" s="66">
        <v>80</v>
      </c>
      <c r="D259" s="66">
        <v>100</v>
      </c>
      <c r="E259" s="72"/>
      <c r="F259" s="67"/>
      <c r="G259" s="70">
        <v>0</v>
      </c>
      <c r="H259" s="70">
        <v>0</v>
      </c>
      <c r="I259" s="70">
        <v>0</v>
      </c>
      <c r="J259" s="71">
        <v>0</v>
      </c>
      <c r="K259" s="71">
        <v>0</v>
      </c>
      <c r="L259" s="71">
        <v>0</v>
      </c>
      <c r="M259" s="71">
        <v>0</v>
      </c>
      <c r="N259" s="71">
        <v>0</v>
      </c>
      <c r="O259" s="203"/>
    </row>
    <row r="260" spans="1:15" ht="30">
      <c r="A260" s="33"/>
      <c r="B260" s="229" t="s">
        <v>123</v>
      </c>
      <c r="C260" s="66"/>
      <c r="D260" s="133"/>
      <c r="E260" s="72" t="s">
        <v>82</v>
      </c>
      <c r="F260" s="124" t="s">
        <v>22</v>
      </c>
      <c r="G260" s="68">
        <v>0.27</v>
      </c>
      <c r="H260" s="68">
        <v>0.37</v>
      </c>
      <c r="I260" s="68">
        <v>2.04</v>
      </c>
      <c r="J260" s="69">
        <v>2.57</v>
      </c>
      <c r="K260" s="69">
        <v>1.33</v>
      </c>
      <c r="L260" s="69">
        <v>1.61</v>
      </c>
      <c r="M260" s="69">
        <v>24.4</v>
      </c>
      <c r="N260" s="69">
        <v>31.11</v>
      </c>
      <c r="O260" s="203" t="s">
        <v>361</v>
      </c>
    </row>
    <row r="261" spans="1:15">
      <c r="A261" s="33"/>
      <c r="B261" s="234" t="s">
        <v>124</v>
      </c>
      <c r="C261" s="66">
        <v>18</v>
      </c>
      <c r="D261" s="125">
        <v>22</v>
      </c>
      <c r="E261" s="72"/>
      <c r="F261" s="135"/>
      <c r="G261" s="70">
        <v>0.1</v>
      </c>
      <c r="H261" s="70">
        <v>0.13</v>
      </c>
      <c r="I261" s="70">
        <v>0.03</v>
      </c>
      <c r="J261" s="71">
        <v>0.04</v>
      </c>
      <c r="K261" s="71">
        <v>0.49</v>
      </c>
      <c r="L261" s="71">
        <v>0.63</v>
      </c>
      <c r="M261" s="71">
        <v>2.57</v>
      </c>
      <c r="N261" s="71">
        <v>3.32</v>
      </c>
      <c r="O261" s="203"/>
    </row>
    <row r="262" spans="1:15">
      <c r="A262" s="33"/>
      <c r="B262" s="234" t="s">
        <v>125</v>
      </c>
      <c r="C262" s="66">
        <v>18</v>
      </c>
      <c r="D262" s="125">
        <v>22</v>
      </c>
      <c r="E262" s="72"/>
      <c r="F262" s="135"/>
      <c r="G262" s="70">
        <v>0.11</v>
      </c>
      <c r="H262" s="70">
        <v>0.15</v>
      </c>
      <c r="I262" s="70">
        <v>0.01</v>
      </c>
      <c r="J262" s="70">
        <v>0.02</v>
      </c>
      <c r="K262" s="71">
        <v>0.32</v>
      </c>
      <c r="L262" s="71">
        <v>0.41</v>
      </c>
      <c r="M262" s="71">
        <v>1.87</v>
      </c>
      <c r="N262" s="71">
        <v>2.42</v>
      </c>
      <c r="O262" s="203"/>
    </row>
    <row r="263" spans="1:15">
      <c r="A263" s="33"/>
      <c r="B263" s="241" t="s">
        <v>41</v>
      </c>
      <c r="C263" s="66">
        <v>6</v>
      </c>
      <c r="D263" s="125">
        <v>8</v>
      </c>
      <c r="E263" s="72"/>
      <c r="F263" s="135"/>
      <c r="G263" s="70">
        <v>0.06</v>
      </c>
      <c r="H263" s="70">
        <v>0.09</v>
      </c>
      <c r="I263" s="70">
        <v>0</v>
      </c>
      <c r="J263" s="70">
        <v>0.01</v>
      </c>
      <c r="K263" s="71">
        <v>0.52</v>
      </c>
      <c r="L263" s="71">
        <v>0.56999999999999995</v>
      </c>
      <c r="M263" s="71">
        <v>2.4</v>
      </c>
      <c r="N263" s="71">
        <v>2.87</v>
      </c>
      <c r="O263" s="203"/>
    </row>
    <row r="264" spans="1:15">
      <c r="A264" s="33"/>
      <c r="B264" s="241" t="s">
        <v>43</v>
      </c>
      <c r="C264" s="66">
        <v>2</v>
      </c>
      <c r="D264" s="125">
        <v>2.5</v>
      </c>
      <c r="E264" s="72"/>
      <c r="F264" s="135"/>
      <c r="G264" s="70">
        <v>0</v>
      </c>
      <c r="H264" s="70">
        <v>0</v>
      </c>
      <c r="I264" s="70">
        <v>2</v>
      </c>
      <c r="J264" s="71">
        <v>2.5</v>
      </c>
      <c r="K264" s="71">
        <v>0</v>
      </c>
      <c r="L264" s="71">
        <v>0</v>
      </c>
      <c r="M264" s="71">
        <v>18</v>
      </c>
      <c r="N264" s="71">
        <v>22.5</v>
      </c>
      <c r="O264" s="203"/>
    </row>
    <row r="265" spans="1:15" ht="30">
      <c r="A265" s="33"/>
      <c r="B265" s="229" t="s">
        <v>83</v>
      </c>
      <c r="C265" s="66"/>
      <c r="D265" s="66"/>
      <c r="E265" s="72" t="s">
        <v>35</v>
      </c>
      <c r="F265" s="67" t="s">
        <v>24</v>
      </c>
      <c r="G265" s="68">
        <v>0.62</v>
      </c>
      <c r="H265" s="68">
        <v>0.83</v>
      </c>
      <c r="I265" s="68">
        <v>0.03</v>
      </c>
      <c r="J265" s="69">
        <v>0.04</v>
      </c>
      <c r="K265" s="69">
        <v>12.12</v>
      </c>
      <c r="L265" s="69">
        <v>15.15</v>
      </c>
      <c r="M265" s="69">
        <v>51.8</v>
      </c>
      <c r="N265" s="69">
        <v>65</v>
      </c>
      <c r="O265" s="203" t="s">
        <v>362</v>
      </c>
    </row>
    <row r="266" spans="1:15">
      <c r="A266" s="33"/>
      <c r="B266" s="234" t="s">
        <v>84</v>
      </c>
      <c r="C266" s="66">
        <v>12</v>
      </c>
      <c r="D266" s="66">
        <v>13</v>
      </c>
      <c r="E266" s="34"/>
      <c r="F266" s="67"/>
      <c r="G266" s="70">
        <v>0.62</v>
      </c>
      <c r="H266" s="70">
        <v>0.83</v>
      </c>
      <c r="I266" s="70">
        <v>0.03</v>
      </c>
      <c r="J266" s="70">
        <v>0.04</v>
      </c>
      <c r="K266" s="71">
        <v>6.12</v>
      </c>
      <c r="L266" s="71">
        <v>8.15</v>
      </c>
      <c r="M266" s="71">
        <v>27.8</v>
      </c>
      <c r="N266" s="71">
        <v>37</v>
      </c>
      <c r="O266" s="203"/>
    </row>
    <row r="267" spans="1:15">
      <c r="A267" s="33"/>
      <c r="B267" s="234" t="s">
        <v>26</v>
      </c>
      <c r="C267" s="66">
        <v>6</v>
      </c>
      <c r="D267" s="66">
        <v>7</v>
      </c>
      <c r="E267" s="34"/>
      <c r="F267" s="67"/>
      <c r="G267" s="70">
        <v>0</v>
      </c>
      <c r="H267" s="70">
        <v>0</v>
      </c>
      <c r="I267" s="70">
        <v>0</v>
      </c>
      <c r="J267" s="70">
        <v>0</v>
      </c>
      <c r="K267" s="71">
        <v>6</v>
      </c>
      <c r="L267" s="71">
        <v>7</v>
      </c>
      <c r="M267" s="71">
        <v>24</v>
      </c>
      <c r="N267" s="71">
        <v>28</v>
      </c>
      <c r="O267" s="203"/>
    </row>
    <row r="268" spans="1:15">
      <c r="A268" s="33"/>
      <c r="B268" s="234" t="s">
        <v>28</v>
      </c>
      <c r="C268" s="66">
        <v>160</v>
      </c>
      <c r="D268" s="66">
        <v>190</v>
      </c>
      <c r="E268" s="34"/>
      <c r="F268" s="67"/>
      <c r="G268" s="70">
        <v>0</v>
      </c>
      <c r="H268" s="70">
        <v>0</v>
      </c>
      <c r="I268" s="70">
        <v>0</v>
      </c>
      <c r="J268" s="70">
        <v>0</v>
      </c>
      <c r="K268" s="71">
        <v>0</v>
      </c>
      <c r="L268" s="71">
        <v>0</v>
      </c>
      <c r="M268" s="71">
        <v>0</v>
      </c>
      <c r="N268" s="71">
        <v>0</v>
      </c>
      <c r="O268" s="203"/>
    </row>
    <row r="269" spans="1:15">
      <c r="A269" s="33"/>
      <c r="B269" s="236" t="s">
        <v>58</v>
      </c>
      <c r="C269" s="66">
        <v>20</v>
      </c>
      <c r="D269" s="76">
        <v>25</v>
      </c>
      <c r="E269" s="72" t="s">
        <v>59</v>
      </c>
      <c r="F269" s="99" t="s">
        <v>230</v>
      </c>
      <c r="G269" s="68">
        <v>1.52</v>
      </c>
      <c r="H269" s="68">
        <v>2.0499999999999998</v>
      </c>
      <c r="I269" s="68">
        <v>0.16</v>
      </c>
      <c r="J269" s="69">
        <v>0.22</v>
      </c>
      <c r="K269" s="69">
        <v>9.8000000000000007</v>
      </c>
      <c r="L269" s="69">
        <v>13.8</v>
      </c>
      <c r="M269" s="69">
        <v>47</v>
      </c>
      <c r="N269" s="69">
        <v>67.599999999999994</v>
      </c>
      <c r="O269" s="203" t="s">
        <v>269</v>
      </c>
    </row>
    <row r="270" spans="1:15">
      <c r="A270" s="166"/>
      <c r="B270" s="236" t="s">
        <v>60</v>
      </c>
      <c r="C270" s="76">
        <v>28</v>
      </c>
      <c r="D270" s="76">
        <v>35</v>
      </c>
      <c r="E270" s="100" t="s">
        <v>61</v>
      </c>
      <c r="F270" s="99" t="s">
        <v>223</v>
      </c>
      <c r="G270" s="101">
        <v>1.57</v>
      </c>
      <c r="H270" s="101">
        <v>1.96</v>
      </c>
      <c r="I270" s="101">
        <v>0.31</v>
      </c>
      <c r="J270" s="102">
        <v>0.39</v>
      </c>
      <c r="K270" s="102">
        <v>13.8</v>
      </c>
      <c r="L270" s="102">
        <v>17.3</v>
      </c>
      <c r="M270" s="102">
        <v>65</v>
      </c>
      <c r="N270" s="102">
        <v>81</v>
      </c>
      <c r="O270" s="204" t="s">
        <v>270</v>
      </c>
    </row>
    <row r="271" spans="1:15">
      <c r="A271" s="81" t="s">
        <v>62</v>
      </c>
      <c r="B271" s="11"/>
      <c r="C271" s="110"/>
      <c r="D271" s="110"/>
      <c r="E271" s="81"/>
      <c r="F271" s="82"/>
      <c r="G271" s="83">
        <f t="shared" ref="G271:N271" si="13">G230+G240+G254+G260+G265+G269+G270</f>
        <v>20.93</v>
      </c>
      <c r="H271" s="83">
        <f t="shared" si="13"/>
        <v>27.08</v>
      </c>
      <c r="I271" s="83">
        <f t="shared" si="13"/>
        <v>13.34</v>
      </c>
      <c r="J271" s="83">
        <f t="shared" si="13"/>
        <v>17.79</v>
      </c>
      <c r="K271" s="83">
        <f t="shared" si="13"/>
        <v>79.709999999999994</v>
      </c>
      <c r="L271" s="83">
        <f t="shared" si="13"/>
        <v>99.89</v>
      </c>
      <c r="M271" s="83">
        <f t="shared" si="13"/>
        <v>508.79999999999995</v>
      </c>
      <c r="N271" s="83">
        <f t="shared" si="13"/>
        <v>663.1</v>
      </c>
      <c r="O271" s="205"/>
    </row>
    <row r="272" spans="1:15">
      <c r="A272" s="81" t="s">
        <v>63</v>
      </c>
      <c r="B272" s="12"/>
      <c r="C272" s="80"/>
      <c r="D272" s="80"/>
      <c r="E272" s="81"/>
      <c r="F272" s="84"/>
      <c r="G272" s="116"/>
      <c r="H272" s="116"/>
      <c r="I272" s="116"/>
      <c r="J272" s="86"/>
      <c r="K272" s="86"/>
      <c r="L272" s="86"/>
      <c r="M272" s="86"/>
      <c r="N272" s="86"/>
      <c r="O272" s="205"/>
    </row>
    <row r="273" spans="1:15" ht="30">
      <c r="A273" s="33"/>
      <c r="B273" s="229" t="s">
        <v>126</v>
      </c>
      <c r="C273" s="66"/>
      <c r="D273" s="66"/>
      <c r="E273" s="87" t="s">
        <v>47</v>
      </c>
      <c r="F273" s="67" t="s">
        <v>221</v>
      </c>
      <c r="G273" s="68">
        <v>3.13</v>
      </c>
      <c r="H273" s="68">
        <v>4.68</v>
      </c>
      <c r="I273" s="68">
        <v>3.18</v>
      </c>
      <c r="J273" s="69">
        <v>3.99</v>
      </c>
      <c r="K273" s="69">
        <v>30.84</v>
      </c>
      <c r="L273" s="69">
        <v>33.61</v>
      </c>
      <c r="M273" s="69">
        <v>148.22999999999999</v>
      </c>
      <c r="N273" s="69">
        <v>189.15</v>
      </c>
      <c r="O273" s="203" t="s">
        <v>363</v>
      </c>
    </row>
    <row r="274" spans="1:15">
      <c r="A274" s="33"/>
      <c r="B274" s="234" t="s">
        <v>49</v>
      </c>
      <c r="C274" s="66" t="s">
        <v>293</v>
      </c>
      <c r="D274" s="73" t="s">
        <v>280</v>
      </c>
      <c r="E274" s="74"/>
      <c r="F274" s="67"/>
      <c r="G274" s="70">
        <v>2.62</v>
      </c>
      <c r="H274" s="70">
        <v>4.01</v>
      </c>
      <c r="I274" s="70">
        <v>0.17</v>
      </c>
      <c r="J274" s="70">
        <v>0.19</v>
      </c>
      <c r="K274" s="71">
        <v>21.22</v>
      </c>
      <c r="L274" s="71">
        <v>22.69</v>
      </c>
      <c r="M274" s="71">
        <v>79.239999999999995</v>
      </c>
      <c r="N274" s="71">
        <v>95.11</v>
      </c>
      <c r="O274" s="203"/>
    </row>
    <row r="275" spans="1:15">
      <c r="A275" s="33"/>
      <c r="B275" s="234" t="s">
        <v>14</v>
      </c>
      <c r="C275" s="73" t="s">
        <v>127</v>
      </c>
      <c r="D275" s="66">
        <v>15</v>
      </c>
      <c r="E275" s="131"/>
      <c r="F275" s="67"/>
      <c r="G275" s="70">
        <v>0.15</v>
      </c>
      <c r="H275" s="70">
        <v>0.17</v>
      </c>
      <c r="I275" s="70">
        <v>0.09</v>
      </c>
      <c r="J275" s="70">
        <v>0.01</v>
      </c>
      <c r="K275" s="71">
        <v>0.66</v>
      </c>
      <c r="L275" s="71">
        <v>0.76</v>
      </c>
      <c r="M275" s="71">
        <v>4.16</v>
      </c>
      <c r="N275" s="71">
        <v>4.82</v>
      </c>
      <c r="O275" s="203"/>
    </row>
    <row r="276" spans="1:15">
      <c r="A276" s="33"/>
      <c r="B276" s="234" t="s">
        <v>13</v>
      </c>
      <c r="C276" s="73" t="s">
        <v>128</v>
      </c>
      <c r="D276" s="66">
        <v>4</v>
      </c>
      <c r="E276" s="131"/>
      <c r="F276" s="67"/>
      <c r="G276" s="70">
        <v>0.23</v>
      </c>
      <c r="H276" s="70">
        <v>0.23</v>
      </c>
      <c r="I276" s="70">
        <v>0.16</v>
      </c>
      <c r="J276" s="70">
        <v>0.16</v>
      </c>
      <c r="K276" s="71">
        <v>0.02</v>
      </c>
      <c r="L276" s="71">
        <v>0.02</v>
      </c>
      <c r="M276" s="71">
        <v>2.5299999999999998</v>
      </c>
      <c r="N276" s="71">
        <v>2.5299999999999998</v>
      </c>
      <c r="O276" s="203"/>
    </row>
    <row r="277" spans="1:15">
      <c r="A277" s="33"/>
      <c r="B277" s="234" t="s">
        <v>26</v>
      </c>
      <c r="C277" s="66">
        <v>2</v>
      </c>
      <c r="D277" s="66">
        <v>2.5</v>
      </c>
      <c r="E277" s="88"/>
      <c r="F277" s="67"/>
      <c r="G277" s="70">
        <v>0</v>
      </c>
      <c r="H277" s="70">
        <v>0</v>
      </c>
      <c r="I277" s="70">
        <v>0</v>
      </c>
      <c r="J277" s="70">
        <v>0</v>
      </c>
      <c r="K277" s="71">
        <v>2</v>
      </c>
      <c r="L277" s="71">
        <v>2.5</v>
      </c>
      <c r="M277" s="71">
        <v>8</v>
      </c>
      <c r="N277" s="71">
        <v>10</v>
      </c>
      <c r="O277" s="203"/>
    </row>
    <row r="278" spans="1:15">
      <c r="A278" s="33"/>
      <c r="B278" s="234" t="s">
        <v>15</v>
      </c>
      <c r="C278" s="66">
        <v>2</v>
      </c>
      <c r="D278" s="66">
        <v>3</v>
      </c>
      <c r="E278" s="88"/>
      <c r="F278" s="67"/>
      <c r="G278" s="70">
        <v>0.01</v>
      </c>
      <c r="H278" s="70">
        <v>0.01</v>
      </c>
      <c r="I278" s="70">
        <v>1.65</v>
      </c>
      <c r="J278" s="70">
        <v>2.48</v>
      </c>
      <c r="K278" s="71">
        <v>0.01</v>
      </c>
      <c r="L278" s="71">
        <v>0.02</v>
      </c>
      <c r="M278" s="71">
        <v>15</v>
      </c>
      <c r="N278" s="71">
        <v>22.4</v>
      </c>
      <c r="O278" s="203"/>
    </row>
    <row r="279" spans="1:15">
      <c r="A279" s="33"/>
      <c r="B279" s="234" t="s">
        <v>66</v>
      </c>
      <c r="C279" s="66">
        <v>0.8</v>
      </c>
      <c r="D279" s="66">
        <v>1.1000000000000001</v>
      </c>
      <c r="E279" s="34"/>
      <c r="F279" s="67"/>
      <c r="G279" s="70">
        <v>0.01</v>
      </c>
      <c r="H279" s="70">
        <v>0.14000000000000001</v>
      </c>
      <c r="I279" s="70">
        <v>0</v>
      </c>
      <c r="J279" s="70">
        <v>0.03</v>
      </c>
      <c r="K279" s="71">
        <v>0</v>
      </c>
      <c r="L279" s="71">
        <v>0.09</v>
      </c>
      <c r="M279" s="71">
        <v>0.08</v>
      </c>
      <c r="N279" s="71">
        <v>1.2</v>
      </c>
      <c r="O279" s="203"/>
    </row>
    <row r="280" spans="1:15">
      <c r="A280" s="33"/>
      <c r="B280" s="229" t="s">
        <v>129</v>
      </c>
      <c r="C280" s="66"/>
      <c r="D280" s="66"/>
      <c r="E280" s="34"/>
      <c r="F280" s="67"/>
      <c r="G280" s="70"/>
      <c r="H280" s="70"/>
      <c r="I280" s="70"/>
      <c r="J280" s="70"/>
      <c r="K280" s="71"/>
      <c r="L280" s="71"/>
      <c r="M280" s="71"/>
      <c r="N280" s="71"/>
      <c r="O280" s="203"/>
    </row>
    <row r="281" spans="1:15">
      <c r="A281" s="33"/>
      <c r="B281" s="246" t="s">
        <v>130</v>
      </c>
      <c r="C281" s="66">
        <v>40</v>
      </c>
      <c r="D281" s="125">
        <v>43</v>
      </c>
      <c r="E281" s="34"/>
      <c r="F281" s="67"/>
      <c r="G281" s="70">
        <v>0.11</v>
      </c>
      <c r="H281" s="70">
        <v>0.12</v>
      </c>
      <c r="I281" s="70">
        <v>0.11</v>
      </c>
      <c r="J281" s="70">
        <v>0.12</v>
      </c>
      <c r="K281" s="71">
        <v>4.43</v>
      </c>
      <c r="L281" s="71">
        <v>5.03</v>
      </c>
      <c r="M281" s="71">
        <v>20.22</v>
      </c>
      <c r="N281" s="71">
        <v>22.99</v>
      </c>
      <c r="O281" s="203"/>
    </row>
    <row r="282" spans="1:15">
      <c r="A282" s="33"/>
      <c r="B282" s="234" t="s">
        <v>26</v>
      </c>
      <c r="C282" s="66">
        <v>2.5</v>
      </c>
      <c r="D282" s="125">
        <v>2.5</v>
      </c>
      <c r="E282" s="34"/>
      <c r="F282" s="67"/>
      <c r="G282" s="70">
        <v>0</v>
      </c>
      <c r="H282" s="70">
        <v>0</v>
      </c>
      <c r="I282" s="70">
        <v>0</v>
      </c>
      <c r="J282" s="71">
        <v>0</v>
      </c>
      <c r="K282" s="71">
        <v>2.5</v>
      </c>
      <c r="L282" s="71">
        <v>2.5</v>
      </c>
      <c r="M282" s="71">
        <v>10</v>
      </c>
      <c r="N282" s="71">
        <v>10</v>
      </c>
      <c r="O282" s="203"/>
    </row>
    <row r="283" spans="1:15">
      <c r="A283" s="33"/>
      <c r="B283" s="234" t="s">
        <v>43</v>
      </c>
      <c r="C283" s="66">
        <v>1</v>
      </c>
      <c r="D283" s="125">
        <v>1</v>
      </c>
      <c r="E283" s="34"/>
      <c r="F283" s="67"/>
      <c r="G283" s="70">
        <v>0</v>
      </c>
      <c r="H283" s="70">
        <v>0</v>
      </c>
      <c r="I283" s="70">
        <v>1</v>
      </c>
      <c r="J283" s="71">
        <v>1</v>
      </c>
      <c r="K283" s="71">
        <v>0</v>
      </c>
      <c r="L283" s="71">
        <v>0</v>
      </c>
      <c r="M283" s="71">
        <v>9</v>
      </c>
      <c r="N283" s="71">
        <v>9</v>
      </c>
      <c r="O283" s="203"/>
    </row>
    <row r="284" spans="1:15" ht="30">
      <c r="A284" s="33"/>
      <c r="B284" s="229" t="s">
        <v>94</v>
      </c>
      <c r="C284" s="66"/>
      <c r="D284" s="66"/>
      <c r="E284" s="72" t="s">
        <v>24</v>
      </c>
      <c r="F284" s="67" t="s">
        <v>220</v>
      </c>
      <c r="G284" s="68">
        <v>4.71</v>
      </c>
      <c r="H284" s="68">
        <v>5.46</v>
      </c>
      <c r="I284" s="68">
        <v>4.45</v>
      </c>
      <c r="J284" s="69">
        <v>5.15</v>
      </c>
      <c r="K284" s="69">
        <v>11.23</v>
      </c>
      <c r="L284" s="69">
        <v>13.48</v>
      </c>
      <c r="M284" s="69">
        <v>102.88</v>
      </c>
      <c r="N284" s="69">
        <v>122.27</v>
      </c>
      <c r="O284" s="203" t="s">
        <v>351</v>
      </c>
    </row>
    <row r="285" spans="1:15">
      <c r="A285" s="33"/>
      <c r="B285" s="234" t="s">
        <v>95</v>
      </c>
      <c r="C285" s="66">
        <v>2</v>
      </c>
      <c r="D285" s="66">
        <v>2.25</v>
      </c>
      <c r="E285" s="72"/>
      <c r="F285" s="67"/>
      <c r="G285" s="70">
        <v>1.45</v>
      </c>
      <c r="H285" s="70">
        <v>1.69</v>
      </c>
      <c r="I285" s="70">
        <v>1.64</v>
      </c>
      <c r="J285" s="70">
        <v>1.9</v>
      </c>
      <c r="K285" s="71">
        <v>0.86</v>
      </c>
      <c r="L285" s="71">
        <v>0.96</v>
      </c>
      <c r="M285" s="71">
        <v>22.22</v>
      </c>
      <c r="N285" s="71">
        <v>26.27</v>
      </c>
      <c r="O285" s="203"/>
    </row>
    <row r="286" spans="1:15">
      <c r="A286" s="33"/>
      <c r="B286" s="234" t="s">
        <v>14</v>
      </c>
      <c r="C286" s="66">
        <v>130</v>
      </c>
      <c r="D286" s="66">
        <v>150</v>
      </c>
      <c r="E286" s="72"/>
      <c r="F286" s="67"/>
      <c r="G286" s="70">
        <v>3.26</v>
      </c>
      <c r="H286" s="70">
        <v>3.77</v>
      </c>
      <c r="I286" s="70">
        <v>2.81</v>
      </c>
      <c r="J286" s="70">
        <v>3.25</v>
      </c>
      <c r="K286" s="71">
        <v>5.37</v>
      </c>
      <c r="L286" s="71">
        <v>6.02</v>
      </c>
      <c r="M286" s="71">
        <v>60.66</v>
      </c>
      <c r="N286" s="71">
        <v>70</v>
      </c>
      <c r="O286" s="203"/>
    </row>
    <row r="287" spans="1:15">
      <c r="A287" s="33"/>
      <c r="B287" s="234" t="s">
        <v>26</v>
      </c>
      <c r="C287" s="66">
        <v>5</v>
      </c>
      <c r="D287" s="66">
        <v>6.5</v>
      </c>
      <c r="E287" s="72"/>
      <c r="F287" s="67"/>
      <c r="G287" s="70">
        <v>0</v>
      </c>
      <c r="H287" s="70">
        <v>0</v>
      </c>
      <c r="I287" s="70">
        <v>0</v>
      </c>
      <c r="J287" s="71">
        <v>0</v>
      </c>
      <c r="K287" s="71">
        <v>5</v>
      </c>
      <c r="L287" s="71">
        <v>6.5</v>
      </c>
      <c r="M287" s="71">
        <v>20</v>
      </c>
      <c r="N287" s="71">
        <v>26</v>
      </c>
      <c r="O287" s="203"/>
    </row>
    <row r="288" spans="1:15">
      <c r="A288" s="33"/>
      <c r="B288" s="234" t="s">
        <v>28</v>
      </c>
      <c r="C288" s="66">
        <v>50</v>
      </c>
      <c r="D288" s="66">
        <v>50</v>
      </c>
      <c r="E288" s="72"/>
      <c r="F288" s="67"/>
      <c r="G288" s="70">
        <v>0</v>
      </c>
      <c r="H288" s="70">
        <v>0</v>
      </c>
      <c r="I288" s="70">
        <v>0</v>
      </c>
      <c r="J288" s="71">
        <v>0</v>
      </c>
      <c r="K288" s="71">
        <v>0</v>
      </c>
      <c r="L288" s="71">
        <v>0</v>
      </c>
      <c r="M288" s="71">
        <v>0</v>
      </c>
      <c r="N288" s="71">
        <v>0</v>
      </c>
      <c r="O288" s="203"/>
    </row>
    <row r="289" spans="1:15" ht="30">
      <c r="A289" s="81" t="s">
        <v>68</v>
      </c>
      <c r="B289" s="11"/>
      <c r="C289" s="110"/>
      <c r="D289" s="109"/>
      <c r="E289" s="81"/>
      <c r="F289" s="84"/>
      <c r="G289" s="83">
        <f t="shared" ref="G289:N289" si="14">G273+G284</f>
        <v>7.84</v>
      </c>
      <c r="H289" s="83">
        <f t="shared" si="14"/>
        <v>10.14</v>
      </c>
      <c r="I289" s="83">
        <f t="shared" si="14"/>
        <v>7.6300000000000008</v>
      </c>
      <c r="J289" s="117">
        <f t="shared" si="14"/>
        <v>9.14</v>
      </c>
      <c r="K289" s="83">
        <f t="shared" si="14"/>
        <v>42.07</v>
      </c>
      <c r="L289" s="117">
        <f t="shared" si="14"/>
        <v>47.09</v>
      </c>
      <c r="M289" s="83">
        <f t="shared" si="14"/>
        <v>251.10999999999999</v>
      </c>
      <c r="N289" s="117">
        <f t="shared" si="14"/>
        <v>311.42</v>
      </c>
      <c r="O289" s="208"/>
    </row>
    <row r="290" spans="1:15">
      <c r="A290" s="111" t="s">
        <v>69</v>
      </c>
      <c r="B290" s="20"/>
      <c r="C290" s="109"/>
      <c r="D290" s="110"/>
      <c r="E290" s="111"/>
      <c r="F290" s="82"/>
      <c r="G290" s="83">
        <f t="shared" ref="G290:N290" si="15">G228+G271+G289</f>
        <v>34.15</v>
      </c>
      <c r="H290" s="83">
        <f t="shared" si="15"/>
        <v>43.8</v>
      </c>
      <c r="I290" s="83">
        <f t="shared" si="15"/>
        <v>31.03</v>
      </c>
      <c r="J290" s="83">
        <f t="shared" si="15"/>
        <v>39.53</v>
      </c>
      <c r="K290" s="117">
        <f t="shared" si="15"/>
        <v>167.32</v>
      </c>
      <c r="L290" s="83">
        <f t="shared" si="15"/>
        <v>203.6</v>
      </c>
      <c r="M290" s="136">
        <f t="shared" si="15"/>
        <v>1060.3699999999999</v>
      </c>
      <c r="N290" s="83">
        <f t="shared" si="15"/>
        <v>1354.3300000000002</v>
      </c>
      <c r="O290" s="208"/>
    </row>
    <row r="292" spans="1:15" ht="15" customHeight="1">
      <c r="A292" s="283" t="s">
        <v>0</v>
      </c>
      <c r="B292" s="283" t="s">
        <v>248</v>
      </c>
      <c r="C292" s="285" t="s">
        <v>1</v>
      </c>
      <c r="D292" s="286"/>
      <c r="E292" s="285" t="s">
        <v>2</v>
      </c>
      <c r="F292" s="289"/>
      <c r="G292" s="291" t="s">
        <v>3</v>
      </c>
      <c r="H292" s="292"/>
      <c r="I292" s="292"/>
      <c r="J292" s="292"/>
      <c r="K292" s="293"/>
      <c r="L292" s="247"/>
      <c r="M292" s="294" t="s">
        <v>4</v>
      </c>
      <c r="N292" s="286"/>
      <c r="O292" s="283" t="s">
        <v>338</v>
      </c>
    </row>
    <row r="293" spans="1:15" ht="15" customHeight="1">
      <c r="A293" s="284"/>
      <c r="B293" s="284"/>
      <c r="C293" s="287"/>
      <c r="D293" s="288"/>
      <c r="E293" s="287"/>
      <c r="F293" s="290"/>
      <c r="G293" s="291" t="s">
        <v>339</v>
      </c>
      <c r="H293" s="298"/>
      <c r="I293" s="291" t="s">
        <v>340</v>
      </c>
      <c r="J293" s="298"/>
      <c r="K293" s="291" t="s">
        <v>341</v>
      </c>
      <c r="L293" s="298"/>
      <c r="M293" s="295"/>
      <c r="N293" s="288"/>
      <c r="O293" s="284"/>
    </row>
    <row r="294" spans="1:15" ht="30">
      <c r="A294" s="21" t="s">
        <v>292</v>
      </c>
      <c r="B294" s="3"/>
      <c r="C294" s="21"/>
      <c r="D294" s="21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</row>
    <row r="295" spans="1:15">
      <c r="A295" s="21" t="s">
        <v>131</v>
      </c>
      <c r="B295" s="3"/>
      <c r="C295" s="21"/>
      <c r="D295" s="21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</row>
    <row r="296" spans="1:15">
      <c r="A296" s="21" t="s">
        <v>9</v>
      </c>
      <c r="B296" s="3"/>
      <c r="C296" s="21"/>
      <c r="D296" s="21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</row>
    <row r="297" spans="1:15" ht="30">
      <c r="A297" s="18"/>
      <c r="B297" s="229" t="s">
        <v>132</v>
      </c>
      <c r="C297" s="66"/>
      <c r="D297" s="66"/>
      <c r="E297" s="34" t="s">
        <v>133</v>
      </c>
      <c r="F297" s="72" t="s">
        <v>231</v>
      </c>
      <c r="G297" s="68">
        <v>10.02</v>
      </c>
      <c r="H297" s="68">
        <v>14.08</v>
      </c>
      <c r="I297" s="68">
        <v>6.39</v>
      </c>
      <c r="J297" s="69">
        <v>10.83</v>
      </c>
      <c r="K297" s="68">
        <v>17.05</v>
      </c>
      <c r="L297" s="69">
        <v>20.18</v>
      </c>
      <c r="M297" s="69">
        <v>169.13</v>
      </c>
      <c r="N297" s="69">
        <v>224.26</v>
      </c>
      <c r="O297" s="203" t="s">
        <v>364</v>
      </c>
    </row>
    <row r="298" spans="1:15">
      <c r="A298" s="18"/>
      <c r="B298" s="234" t="s">
        <v>87</v>
      </c>
      <c r="C298" s="66">
        <v>70</v>
      </c>
      <c r="D298" s="66">
        <v>93</v>
      </c>
      <c r="E298" s="34"/>
      <c r="F298" s="67"/>
      <c r="G298" s="70">
        <v>8.31</v>
      </c>
      <c r="H298" s="70">
        <v>12</v>
      </c>
      <c r="I298" s="70">
        <v>2.95</v>
      </c>
      <c r="J298" s="70">
        <v>6.53</v>
      </c>
      <c r="K298" s="71">
        <v>1.38</v>
      </c>
      <c r="L298" s="71">
        <v>1.79</v>
      </c>
      <c r="M298" s="71">
        <v>65.510000000000005</v>
      </c>
      <c r="N298" s="71">
        <v>101.28</v>
      </c>
      <c r="O298" s="203"/>
    </row>
    <row r="299" spans="1:15">
      <c r="A299" s="18"/>
      <c r="B299" s="234" t="s">
        <v>12</v>
      </c>
      <c r="C299" s="66">
        <v>8</v>
      </c>
      <c r="D299" s="66">
        <v>15</v>
      </c>
      <c r="E299" s="34"/>
      <c r="F299" s="67"/>
      <c r="G299" s="70">
        <v>0.48</v>
      </c>
      <c r="H299" s="70">
        <v>0.72</v>
      </c>
      <c r="I299" s="70">
        <v>0.1</v>
      </c>
      <c r="J299" s="70">
        <v>0.15</v>
      </c>
      <c r="K299" s="71">
        <v>4.5999999999999996</v>
      </c>
      <c r="L299" s="71">
        <v>6.73</v>
      </c>
      <c r="M299" s="71">
        <v>21.2</v>
      </c>
      <c r="N299" s="71">
        <v>30.62</v>
      </c>
      <c r="O299" s="203"/>
    </row>
    <row r="300" spans="1:15">
      <c r="A300" s="18"/>
      <c r="B300" s="234" t="s">
        <v>13</v>
      </c>
      <c r="C300" s="66">
        <v>6.5</v>
      </c>
      <c r="D300" s="66">
        <v>6.5</v>
      </c>
      <c r="E300" s="34"/>
      <c r="F300" s="67"/>
      <c r="G300" s="70">
        <v>0.64</v>
      </c>
      <c r="H300" s="70">
        <v>0.64</v>
      </c>
      <c r="I300" s="70">
        <v>0.67</v>
      </c>
      <c r="J300" s="70">
        <v>0.67</v>
      </c>
      <c r="K300" s="71">
        <v>0.04</v>
      </c>
      <c r="L300" s="71">
        <v>0.04</v>
      </c>
      <c r="M300" s="71">
        <v>9.08</v>
      </c>
      <c r="N300" s="71">
        <v>9.08</v>
      </c>
      <c r="O300" s="203"/>
    </row>
    <row r="301" spans="1:15">
      <c r="A301" s="18"/>
      <c r="B301" s="234" t="s">
        <v>26</v>
      </c>
      <c r="C301" s="66">
        <v>3</v>
      </c>
      <c r="D301" s="66">
        <v>3.5</v>
      </c>
      <c r="E301" s="34"/>
      <c r="F301" s="67"/>
      <c r="G301" s="70">
        <v>0</v>
      </c>
      <c r="H301" s="70">
        <v>0</v>
      </c>
      <c r="I301" s="70">
        <v>0</v>
      </c>
      <c r="J301" s="70">
        <v>0</v>
      </c>
      <c r="K301" s="71">
        <v>3</v>
      </c>
      <c r="L301" s="71">
        <v>3.5</v>
      </c>
      <c r="M301" s="71">
        <v>12</v>
      </c>
      <c r="N301" s="71">
        <v>14</v>
      </c>
      <c r="O301" s="203"/>
    </row>
    <row r="302" spans="1:15">
      <c r="A302" s="30"/>
      <c r="B302" s="234" t="s">
        <v>44</v>
      </c>
      <c r="C302" s="66">
        <v>4</v>
      </c>
      <c r="D302" s="66">
        <v>4</v>
      </c>
      <c r="E302" s="34"/>
      <c r="F302" s="67"/>
      <c r="G302" s="70">
        <v>0.05</v>
      </c>
      <c r="H302" s="70">
        <v>0.05</v>
      </c>
      <c r="I302" s="70">
        <v>0.15</v>
      </c>
      <c r="J302" s="70">
        <v>0.15</v>
      </c>
      <c r="K302" s="71">
        <v>0.05</v>
      </c>
      <c r="L302" s="71">
        <v>0.05</v>
      </c>
      <c r="M302" s="71">
        <v>1.66</v>
      </c>
      <c r="N302" s="71">
        <v>1.66</v>
      </c>
      <c r="O302" s="203"/>
    </row>
    <row r="303" spans="1:15">
      <c r="A303" s="120"/>
      <c r="B303" s="234" t="s">
        <v>15</v>
      </c>
      <c r="C303" s="66">
        <v>3</v>
      </c>
      <c r="D303" s="66">
        <v>4</v>
      </c>
      <c r="E303" s="34"/>
      <c r="F303" s="67"/>
      <c r="G303" s="70">
        <v>0.01</v>
      </c>
      <c r="H303" s="70">
        <v>0.01</v>
      </c>
      <c r="I303" s="70">
        <v>2.48</v>
      </c>
      <c r="J303" s="70">
        <v>3.29</v>
      </c>
      <c r="K303" s="71">
        <v>0.02</v>
      </c>
      <c r="L303" s="71">
        <v>0.02</v>
      </c>
      <c r="M303" s="71">
        <v>22.4</v>
      </c>
      <c r="N303" s="71">
        <v>29.79</v>
      </c>
      <c r="O303" s="203"/>
    </row>
    <row r="304" spans="1:15">
      <c r="A304" s="33"/>
      <c r="B304" s="234" t="s">
        <v>291</v>
      </c>
      <c r="C304" s="66">
        <v>2</v>
      </c>
      <c r="D304" s="66">
        <v>2</v>
      </c>
      <c r="E304" s="34"/>
      <c r="F304" s="67"/>
      <c r="G304" s="70">
        <v>0.08</v>
      </c>
      <c r="H304" s="70">
        <v>0.1</v>
      </c>
      <c r="I304" s="70">
        <v>0</v>
      </c>
      <c r="J304" s="70">
        <v>0</v>
      </c>
      <c r="K304" s="71">
        <v>0.3</v>
      </c>
      <c r="L304" s="71">
        <v>0.39</v>
      </c>
      <c r="M304" s="71">
        <v>1.84</v>
      </c>
      <c r="N304" s="71">
        <v>2.39</v>
      </c>
      <c r="O304" s="203"/>
    </row>
    <row r="305" spans="1:15">
      <c r="A305" s="33"/>
      <c r="B305" s="234" t="s">
        <v>134</v>
      </c>
      <c r="C305" s="66">
        <v>20</v>
      </c>
      <c r="D305" s="66">
        <v>20</v>
      </c>
      <c r="E305" s="34"/>
      <c r="F305" s="67"/>
      <c r="G305" s="70">
        <v>0.56000000000000005</v>
      </c>
      <c r="H305" s="70">
        <v>0.56000000000000005</v>
      </c>
      <c r="I305" s="70">
        <v>0.04</v>
      </c>
      <c r="J305" s="70">
        <v>0.04</v>
      </c>
      <c r="K305" s="70">
        <v>7.66</v>
      </c>
      <c r="L305" s="70">
        <v>7.66</v>
      </c>
      <c r="M305" s="71">
        <v>35.44</v>
      </c>
      <c r="N305" s="71">
        <v>35.44</v>
      </c>
      <c r="O305" s="203"/>
    </row>
    <row r="306" spans="1:15" ht="30">
      <c r="A306" s="33"/>
      <c r="B306" s="229" t="s">
        <v>17</v>
      </c>
      <c r="C306" s="66"/>
      <c r="D306" s="66"/>
      <c r="E306" s="72" t="s">
        <v>18</v>
      </c>
      <c r="F306" s="72" t="s">
        <v>219</v>
      </c>
      <c r="G306" s="68">
        <v>1.54</v>
      </c>
      <c r="H306" s="68">
        <v>1.92</v>
      </c>
      <c r="I306" s="68">
        <v>4.29</v>
      </c>
      <c r="J306" s="69">
        <v>4.33</v>
      </c>
      <c r="K306" s="69">
        <v>9.84</v>
      </c>
      <c r="L306" s="69">
        <v>12.84</v>
      </c>
      <c r="M306" s="69">
        <v>84.4</v>
      </c>
      <c r="N306" s="69">
        <v>100.1</v>
      </c>
      <c r="O306" s="34" t="s">
        <v>260</v>
      </c>
    </row>
    <row r="307" spans="1:15">
      <c r="A307" s="33"/>
      <c r="B307" s="234" t="s">
        <v>19</v>
      </c>
      <c r="C307" s="66">
        <v>20</v>
      </c>
      <c r="D307" s="66">
        <v>25</v>
      </c>
      <c r="E307" s="34"/>
      <c r="F307" s="67"/>
      <c r="G307" s="70">
        <v>1.52</v>
      </c>
      <c r="H307" s="70">
        <v>1.9</v>
      </c>
      <c r="I307" s="70">
        <v>0.16</v>
      </c>
      <c r="J307" s="71">
        <v>0.2</v>
      </c>
      <c r="K307" s="71">
        <v>9.8000000000000007</v>
      </c>
      <c r="L307" s="71">
        <v>12.8</v>
      </c>
      <c r="M307" s="71">
        <v>47</v>
      </c>
      <c r="N307" s="71">
        <v>62.7</v>
      </c>
      <c r="O307" s="203"/>
    </row>
    <row r="308" spans="1:15">
      <c r="A308" s="33"/>
      <c r="B308" s="234" t="s">
        <v>15</v>
      </c>
      <c r="C308" s="66">
        <v>5</v>
      </c>
      <c r="D308" s="66">
        <v>5</v>
      </c>
      <c r="E308" s="34"/>
      <c r="F308" s="67"/>
      <c r="G308" s="70">
        <v>0.02</v>
      </c>
      <c r="H308" s="70">
        <v>0.02</v>
      </c>
      <c r="I308" s="70">
        <v>4.13</v>
      </c>
      <c r="J308" s="70">
        <v>4.13</v>
      </c>
      <c r="K308" s="71">
        <v>0.04</v>
      </c>
      <c r="L308" s="71">
        <v>0.04</v>
      </c>
      <c r="M308" s="71">
        <v>37.4</v>
      </c>
      <c r="N308" s="71">
        <v>37.4</v>
      </c>
      <c r="O308" s="203"/>
    </row>
    <row r="309" spans="1:15">
      <c r="A309" s="33"/>
      <c r="B309" s="229" t="s">
        <v>135</v>
      </c>
      <c r="C309" s="66">
        <v>30</v>
      </c>
      <c r="D309" s="66">
        <v>30</v>
      </c>
      <c r="E309" s="34" t="s">
        <v>54</v>
      </c>
      <c r="F309" s="34" t="s">
        <v>54</v>
      </c>
      <c r="G309" s="68">
        <v>0.12</v>
      </c>
      <c r="H309" s="68">
        <v>0.12</v>
      </c>
      <c r="I309" s="68">
        <v>0.12</v>
      </c>
      <c r="J309" s="68">
        <v>0.12</v>
      </c>
      <c r="K309" s="68">
        <v>2.94</v>
      </c>
      <c r="L309" s="68">
        <v>2.94</v>
      </c>
      <c r="M309" s="69">
        <v>14.1</v>
      </c>
      <c r="N309" s="69">
        <v>14.1</v>
      </c>
      <c r="O309" s="203" t="s">
        <v>261</v>
      </c>
    </row>
    <row r="310" spans="1:15">
      <c r="A310" s="33"/>
      <c r="B310" s="229" t="s">
        <v>73</v>
      </c>
      <c r="C310" s="66"/>
      <c r="D310" s="66"/>
      <c r="E310" s="34" t="s">
        <v>24</v>
      </c>
      <c r="F310" s="67" t="s">
        <v>220</v>
      </c>
      <c r="G310" s="68">
        <v>4.46</v>
      </c>
      <c r="H310" s="68">
        <v>4.8</v>
      </c>
      <c r="I310" s="68">
        <v>4.22</v>
      </c>
      <c r="J310" s="69">
        <v>4.54</v>
      </c>
      <c r="K310" s="69">
        <v>10.78</v>
      </c>
      <c r="L310" s="69">
        <v>12.52</v>
      </c>
      <c r="M310" s="69">
        <v>92.71</v>
      </c>
      <c r="N310" s="69">
        <v>104.15</v>
      </c>
      <c r="O310" s="203" t="s">
        <v>272</v>
      </c>
    </row>
    <row r="311" spans="1:15">
      <c r="A311" s="33"/>
      <c r="B311" s="234" t="s">
        <v>74</v>
      </c>
      <c r="C311" s="66">
        <v>1</v>
      </c>
      <c r="D311" s="66">
        <v>1.1499999999999999</v>
      </c>
      <c r="E311" s="34"/>
      <c r="F311" s="67"/>
      <c r="G311" s="70">
        <v>0.95</v>
      </c>
      <c r="H311" s="70">
        <v>1.03</v>
      </c>
      <c r="I311" s="70">
        <v>1.19</v>
      </c>
      <c r="J311" s="70">
        <v>1.29</v>
      </c>
      <c r="K311" s="71">
        <v>0</v>
      </c>
      <c r="L311" s="71">
        <v>0</v>
      </c>
      <c r="M311" s="71">
        <v>7.38</v>
      </c>
      <c r="N311" s="71">
        <v>8.15</v>
      </c>
      <c r="O311" s="203"/>
    </row>
    <row r="312" spans="1:15">
      <c r="A312" s="33"/>
      <c r="B312" s="234" t="s">
        <v>14</v>
      </c>
      <c r="C312" s="66">
        <v>140</v>
      </c>
      <c r="D312" s="66">
        <v>150</v>
      </c>
      <c r="E312" s="72"/>
      <c r="F312" s="72"/>
      <c r="G312" s="70">
        <v>3.51</v>
      </c>
      <c r="H312" s="70">
        <v>3.77</v>
      </c>
      <c r="I312" s="70">
        <v>3.03</v>
      </c>
      <c r="J312" s="70">
        <v>3.25</v>
      </c>
      <c r="K312" s="71">
        <v>5.78</v>
      </c>
      <c r="L312" s="71">
        <v>6.02</v>
      </c>
      <c r="M312" s="71">
        <v>65.33</v>
      </c>
      <c r="N312" s="71">
        <v>70</v>
      </c>
      <c r="O312" s="203"/>
    </row>
    <row r="313" spans="1:15">
      <c r="A313" s="33"/>
      <c r="B313" s="234" t="s">
        <v>26</v>
      </c>
      <c r="C313" s="66">
        <v>5</v>
      </c>
      <c r="D313" s="66">
        <v>6.5</v>
      </c>
      <c r="E313" s="34"/>
      <c r="F313" s="67"/>
      <c r="G313" s="70">
        <v>0</v>
      </c>
      <c r="H313" s="70">
        <v>0</v>
      </c>
      <c r="I313" s="70">
        <v>0</v>
      </c>
      <c r="J313" s="71">
        <v>0</v>
      </c>
      <c r="K313" s="71">
        <v>5</v>
      </c>
      <c r="L313" s="71">
        <v>6.5</v>
      </c>
      <c r="M313" s="71">
        <v>20</v>
      </c>
      <c r="N313" s="71">
        <v>26</v>
      </c>
      <c r="O313" s="203"/>
    </row>
    <row r="314" spans="1:15">
      <c r="A314" s="33"/>
      <c r="B314" s="234" t="s">
        <v>28</v>
      </c>
      <c r="C314" s="66">
        <v>35</v>
      </c>
      <c r="D314" s="66">
        <v>50</v>
      </c>
      <c r="E314" s="34"/>
      <c r="F314" s="67"/>
      <c r="G314" s="70">
        <v>0</v>
      </c>
      <c r="H314" s="70">
        <v>0</v>
      </c>
      <c r="I314" s="70">
        <v>0</v>
      </c>
      <c r="J314" s="71">
        <v>0</v>
      </c>
      <c r="K314" s="71">
        <v>0</v>
      </c>
      <c r="L314" s="71">
        <v>0</v>
      </c>
      <c r="M314" s="71">
        <v>0</v>
      </c>
      <c r="N314" s="71">
        <v>0</v>
      </c>
      <c r="O314" s="203"/>
    </row>
    <row r="315" spans="1:15">
      <c r="A315" s="29" t="s">
        <v>136</v>
      </c>
      <c r="B315" s="15"/>
      <c r="C315" s="106"/>
      <c r="D315" s="106"/>
      <c r="E315" s="29"/>
      <c r="F315" s="67"/>
      <c r="G315" s="70"/>
      <c r="H315" s="70"/>
      <c r="I315" s="70"/>
      <c r="J315" s="71"/>
      <c r="K315" s="70"/>
      <c r="L315" s="71"/>
      <c r="M315" s="71"/>
      <c r="N315" s="71"/>
      <c r="O315" s="203"/>
    </row>
    <row r="316" spans="1:15">
      <c r="A316" s="166"/>
      <c r="B316" s="229" t="s">
        <v>30</v>
      </c>
      <c r="C316" s="66">
        <v>110</v>
      </c>
      <c r="D316" s="66">
        <v>110</v>
      </c>
      <c r="E316" s="72" t="s">
        <v>51</v>
      </c>
      <c r="F316" s="72" t="s">
        <v>51</v>
      </c>
      <c r="G316" s="68">
        <v>0.5</v>
      </c>
      <c r="H316" s="68">
        <v>0.5</v>
      </c>
      <c r="I316" s="68">
        <v>0.1</v>
      </c>
      <c r="J316" s="68">
        <v>0.1</v>
      </c>
      <c r="K316" s="68">
        <v>10.1</v>
      </c>
      <c r="L316" s="68">
        <v>10.1</v>
      </c>
      <c r="M316" s="68">
        <v>60</v>
      </c>
      <c r="N316" s="68">
        <v>60</v>
      </c>
      <c r="O316" s="204" t="s">
        <v>263</v>
      </c>
    </row>
    <row r="317" spans="1:15" ht="30">
      <c r="A317" s="81" t="s">
        <v>32</v>
      </c>
      <c r="B317" s="11"/>
      <c r="C317" s="110"/>
      <c r="D317" s="110"/>
      <c r="E317" s="81"/>
      <c r="F317" s="82"/>
      <c r="G317" s="83">
        <f t="shared" ref="G317:N317" si="16">G297+G306+G309+G310+G316</f>
        <v>16.639999999999997</v>
      </c>
      <c r="H317" s="83">
        <f t="shared" si="16"/>
        <v>21.42</v>
      </c>
      <c r="I317" s="83">
        <f t="shared" si="16"/>
        <v>15.12</v>
      </c>
      <c r="J317" s="83">
        <f t="shared" si="16"/>
        <v>19.920000000000002</v>
      </c>
      <c r="K317" s="83">
        <f t="shared" si="16"/>
        <v>50.71</v>
      </c>
      <c r="L317" s="83">
        <f t="shared" si="16"/>
        <v>58.579999999999991</v>
      </c>
      <c r="M317" s="83">
        <f t="shared" si="16"/>
        <v>420.34</v>
      </c>
      <c r="N317" s="83">
        <f t="shared" si="16"/>
        <v>502.61</v>
      </c>
      <c r="O317" s="205"/>
    </row>
    <row r="318" spans="1:15">
      <c r="A318" s="81" t="s">
        <v>33</v>
      </c>
      <c r="B318" s="12"/>
      <c r="C318" s="110"/>
      <c r="D318" s="110"/>
      <c r="E318" s="81"/>
      <c r="F318" s="84"/>
      <c r="G318" s="83"/>
      <c r="H318" s="83"/>
      <c r="I318" s="83"/>
      <c r="J318" s="117"/>
      <c r="K318" s="83"/>
      <c r="L318" s="117"/>
      <c r="M318" s="117"/>
      <c r="N318" s="117"/>
      <c r="O318" s="205"/>
    </row>
    <row r="319" spans="1:15" ht="42.75">
      <c r="A319" s="33"/>
      <c r="B319" s="229" t="s">
        <v>137</v>
      </c>
      <c r="C319" s="66"/>
      <c r="D319" s="66"/>
      <c r="E319" s="34" t="s">
        <v>35</v>
      </c>
      <c r="F319" s="72" t="s">
        <v>220</v>
      </c>
      <c r="G319" s="68">
        <v>1.58</v>
      </c>
      <c r="H319" s="68">
        <v>1.99</v>
      </c>
      <c r="I319" s="68">
        <v>3.04</v>
      </c>
      <c r="J319" s="69">
        <v>3.11</v>
      </c>
      <c r="K319" s="69">
        <v>12.91</v>
      </c>
      <c r="L319" s="69">
        <v>15.56</v>
      </c>
      <c r="M319" s="69">
        <v>68.959999999999994</v>
      </c>
      <c r="N319" s="69">
        <v>87.31</v>
      </c>
      <c r="O319" s="34" t="s">
        <v>365</v>
      </c>
    </row>
    <row r="320" spans="1:15">
      <c r="A320" s="33"/>
      <c r="B320" s="244" t="s">
        <v>103</v>
      </c>
      <c r="C320" s="66">
        <v>52</v>
      </c>
      <c r="D320" s="125">
        <v>64</v>
      </c>
      <c r="E320" s="34"/>
      <c r="F320" s="72"/>
      <c r="G320" s="70">
        <v>0.34</v>
      </c>
      <c r="H320" s="70">
        <v>0.42</v>
      </c>
      <c r="I320" s="70">
        <v>0.09</v>
      </c>
      <c r="J320" s="71">
        <v>0.11</v>
      </c>
      <c r="K320" s="71">
        <v>4.5999999999999996</v>
      </c>
      <c r="L320" s="71">
        <v>6.29</v>
      </c>
      <c r="M320" s="71">
        <v>20.69</v>
      </c>
      <c r="N320" s="71">
        <v>23.85</v>
      </c>
      <c r="O320" s="203"/>
    </row>
    <row r="321" spans="1:15">
      <c r="A321" s="33"/>
      <c r="B321" s="234" t="s">
        <v>39</v>
      </c>
      <c r="C321" s="73" t="s">
        <v>40</v>
      </c>
      <c r="D321" s="73" t="s">
        <v>104</v>
      </c>
      <c r="E321" s="131"/>
      <c r="F321" s="67"/>
      <c r="G321" s="70">
        <v>0.06</v>
      </c>
      <c r="H321" s="70">
        <v>0.09</v>
      </c>
      <c r="I321" s="70">
        <v>0</v>
      </c>
      <c r="J321" s="71">
        <v>0</v>
      </c>
      <c r="K321" s="71">
        <v>0.38</v>
      </c>
      <c r="L321" s="71">
        <v>0.5</v>
      </c>
      <c r="M321" s="71">
        <v>1.79</v>
      </c>
      <c r="N321" s="71">
        <v>2.84</v>
      </c>
      <c r="O321" s="203"/>
    </row>
    <row r="322" spans="1:15">
      <c r="A322" s="33"/>
      <c r="B322" s="234" t="s">
        <v>41</v>
      </c>
      <c r="C322" s="73" t="s">
        <v>40</v>
      </c>
      <c r="D322" s="73" t="s">
        <v>104</v>
      </c>
      <c r="E322" s="88"/>
      <c r="F322" s="67"/>
      <c r="G322" s="70">
        <v>0.1</v>
      </c>
      <c r="H322" s="70">
        <v>0.12</v>
      </c>
      <c r="I322" s="70">
        <v>0</v>
      </c>
      <c r="J322" s="71">
        <v>0</v>
      </c>
      <c r="K322" s="71">
        <v>0.59</v>
      </c>
      <c r="L322" s="71">
        <v>0.7</v>
      </c>
      <c r="M322" s="71">
        <v>2.67</v>
      </c>
      <c r="N322" s="71">
        <v>3.02</v>
      </c>
      <c r="O322" s="203"/>
    </row>
    <row r="323" spans="1:15">
      <c r="A323" s="33"/>
      <c r="B323" s="234" t="s">
        <v>15</v>
      </c>
      <c r="C323" s="66">
        <v>2</v>
      </c>
      <c r="D323" s="73" t="s">
        <v>118</v>
      </c>
      <c r="E323" s="88"/>
      <c r="F323" s="67"/>
      <c r="G323" s="70">
        <v>0.01</v>
      </c>
      <c r="H323" s="70">
        <v>0.01</v>
      </c>
      <c r="I323" s="70">
        <v>1.65</v>
      </c>
      <c r="J323" s="70">
        <v>1.65</v>
      </c>
      <c r="K323" s="71">
        <v>0.01</v>
      </c>
      <c r="L323" s="71">
        <v>0.01</v>
      </c>
      <c r="M323" s="71">
        <v>14.96</v>
      </c>
      <c r="N323" s="71">
        <v>14.96</v>
      </c>
      <c r="O323" s="203"/>
    </row>
    <row r="324" spans="1:15">
      <c r="A324" s="33"/>
      <c r="B324" s="234" t="s">
        <v>43</v>
      </c>
      <c r="C324" s="73" t="s">
        <v>119</v>
      </c>
      <c r="D324" s="73" t="s">
        <v>119</v>
      </c>
      <c r="E324" s="88"/>
      <c r="F324" s="67"/>
      <c r="G324" s="70">
        <v>0</v>
      </c>
      <c r="H324" s="70">
        <v>0</v>
      </c>
      <c r="I324" s="70">
        <v>1</v>
      </c>
      <c r="J324" s="71">
        <v>1</v>
      </c>
      <c r="K324" s="71">
        <v>0</v>
      </c>
      <c r="L324" s="71">
        <v>0</v>
      </c>
      <c r="M324" s="71">
        <v>9</v>
      </c>
      <c r="N324" s="71">
        <v>9</v>
      </c>
      <c r="O324" s="203"/>
    </row>
    <row r="325" spans="1:15">
      <c r="A325" s="33"/>
      <c r="B325" s="234" t="s">
        <v>77</v>
      </c>
      <c r="C325" s="73" t="s">
        <v>138</v>
      </c>
      <c r="D325" s="73" t="s">
        <v>232</v>
      </c>
      <c r="E325" s="88"/>
      <c r="F325" s="67"/>
      <c r="G325" s="70">
        <v>0</v>
      </c>
      <c r="H325" s="70">
        <v>0</v>
      </c>
      <c r="I325" s="70">
        <v>0</v>
      </c>
      <c r="J325" s="71">
        <v>0</v>
      </c>
      <c r="K325" s="71">
        <v>0</v>
      </c>
      <c r="L325" s="71">
        <v>0</v>
      </c>
      <c r="M325" s="71">
        <v>0</v>
      </c>
      <c r="N325" s="71">
        <v>0</v>
      </c>
      <c r="O325" s="203"/>
    </row>
    <row r="326" spans="1:15">
      <c r="A326" s="33"/>
      <c r="B326" s="229" t="s">
        <v>139</v>
      </c>
      <c r="C326" s="66"/>
      <c r="D326" s="66"/>
      <c r="E326" s="34"/>
      <c r="F326" s="67"/>
      <c r="G326" s="70"/>
      <c r="H326" s="70"/>
      <c r="I326" s="70"/>
      <c r="J326" s="71"/>
      <c r="K326" s="71"/>
      <c r="L326" s="71"/>
      <c r="M326" s="71"/>
      <c r="N326" s="71"/>
      <c r="O326" s="203"/>
    </row>
    <row r="327" spans="1:15">
      <c r="A327" s="33"/>
      <c r="B327" s="234" t="s">
        <v>49</v>
      </c>
      <c r="C327" s="66">
        <v>10</v>
      </c>
      <c r="D327" s="66">
        <v>11</v>
      </c>
      <c r="E327" s="34"/>
      <c r="F327" s="67"/>
      <c r="G327" s="70">
        <v>0.9</v>
      </c>
      <c r="H327" s="70">
        <v>1.18</v>
      </c>
      <c r="I327" s="70">
        <v>0.18</v>
      </c>
      <c r="J327" s="70">
        <v>0.23</v>
      </c>
      <c r="K327" s="71">
        <v>7.32</v>
      </c>
      <c r="L327" s="71">
        <v>8.0500000000000007</v>
      </c>
      <c r="M327" s="71">
        <v>17.95</v>
      </c>
      <c r="N327" s="71">
        <v>31.74</v>
      </c>
      <c r="O327" s="203"/>
    </row>
    <row r="328" spans="1:15">
      <c r="A328" s="33"/>
      <c r="B328" s="234" t="s">
        <v>13</v>
      </c>
      <c r="C328" s="66">
        <v>3</v>
      </c>
      <c r="D328" s="66">
        <v>3</v>
      </c>
      <c r="E328" s="34"/>
      <c r="F328" s="67"/>
      <c r="G328" s="70">
        <v>0.17</v>
      </c>
      <c r="H328" s="70">
        <v>0.17</v>
      </c>
      <c r="I328" s="70">
        <v>0.12</v>
      </c>
      <c r="J328" s="70">
        <v>0.12</v>
      </c>
      <c r="K328" s="71">
        <v>0.01</v>
      </c>
      <c r="L328" s="71">
        <v>0.01</v>
      </c>
      <c r="M328" s="71">
        <v>1.9</v>
      </c>
      <c r="N328" s="71">
        <v>1.9</v>
      </c>
      <c r="O328" s="203"/>
    </row>
    <row r="329" spans="1:15">
      <c r="A329" s="33"/>
      <c r="B329" s="250" t="s">
        <v>28</v>
      </c>
      <c r="C329" s="137">
        <v>2</v>
      </c>
      <c r="D329" s="66">
        <v>2.5</v>
      </c>
      <c r="E329" s="34"/>
      <c r="F329" s="67"/>
      <c r="G329" s="70">
        <v>0</v>
      </c>
      <c r="H329" s="70">
        <v>0</v>
      </c>
      <c r="I329" s="70">
        <v>0</v>
      </c>
      <c r="J329" s="71">
        <v>0</v>
      </c>
      <c r="K329" s="71">
        <v>0</v>
      </c>
      <c r="L329" s="71">
        <v>0</v>
      </c>
      <c r="M329" s="71">
        <v>0</v>
      </c>
      <c r="N329" s="71">
        <v>0</v>
      </c>
      <c r="O329" s="203"/>
    </row>
    <row r="330" spans="1:15">
      <c r="A330" s="33"/>
      <c r="B330" s="229" t="s">
        <v>140</v>
      </c>
      <c r="C330" s="66"/>
      <c r="D330" s="66"/>
      <c r="E330" s="138" t="s">
        <v>47</v>
      </c>
      <c r="F330" s="67" t="s">
        <v>233</v>
      </c>
      <c r="G330" s="68">
        <v>10.61</v>
      </c>
      <c r="H330" s="68">
        <v>13.23</v>
      </c>
      <c r="I330" s="68">
        <v>12.71</v>
      </c>
      <c r="J330" s="69">
        <v>14.9</v>
      </c>
      <c r="K330" s="69">
        <v>9.4600000000000009</v>
      </c>
      <c r="L330" s="69">
        <v>9.75</v>
      </c>
      <c r="M330" s="69">
        <v>197.84</v>
      </c>
      <c r="N330" s="69">
        <v>216.21</v>
      </c>
      <c r="O330" s="203" t="s">
        <v>366</v>
      </c>
    </row>
    <row r="331" spans="1:15">
      <c r="A331" s="33"/>
      <c r="B331" s="234" t="s">
        <v>116</v>
      </c>
      <c r="C331" s="66">
        <v>85</v>
      </c>
      <c r="D331" s="66">
        <v>105</v>
      </c>
      <c r="E331" s="72"/>
      <c r="F331" s="72"/>
      <c r="G331" s="70">
        <v>9.7799999999999994</v>
      </c>
      <c r="H331" s="70">
        <v>12.5</v>
      </c>
      <c r="I331" s="70">
        <v>9.1999999999999993</v>
      </c>
      <c r="J331" s="70">
        <v>10.3</v>
      </c>
      <c r="K331" s="71">
        <v>0</v>
      </c>
      <c r="L331" s="71">
        <v>0</v>
      </c>
      <c r="M331" s="71">
        <v>125.26</v>
      </c>
      <c r="N331" s="71">
        <v>134.35</v>
      </c>
      <c r="O331" s="203"/>
    </row>
    <row r="332" spans="1:15">
      <c r="A332" s="33"/>
      <c r="B332" s="234" t="s">
        <v>141</v>
      </c>
      <c r="C332" s="66">
        <v>12</v>
      </c>
      <c r="D332" s="66">
        <v>15</v>
      </c>
      <c r="E332" s="34"/>
      <c r="F332" s="67"/>
      <c r="G332" s="70">
        <v>0.39</v>
      </c>
      <c r="H332" s="70">
        <v>0.39</v>
      </c>
      <c r="I332" s="70">
        <v>0.3</v>
      </c>
      <c r="J332" s="70">
        <v>0.39</v>
      </c>
      <c r="K332" s="71">
        <v>0.7</v>
      </c>
      <c r="L332" s="71">
        <v>1.44</v>
      </c>
      <c r="M332" s="71">
        <v>7.06</v>
      </c>
      <c r="N332" s="71">
        <v>9.3800000000000008</v>
      </c>
      <c r="O332" s="203"/>
    </row>
    <row r="333" spans="1:15">
      <c r="A333" s="33"/>
      <c r="B333" s="234" t="s">
        <v>41</v>
      </c>
      <c r="C333" s="66">
        <v>10</v>
      </c>
      <c r="D333" s="66">
        <v>11</v>
      </c>
      <c r="E333" s="34"/>
      <c r="F333" s="67"/>
      <c r="G333" s="70">
        <v>0.15</v>
      </c>
      <c r="H333" s="70">
        <v>0.05</v>
      </c>
      <c r="I333" s="70">
        <v>0</v>
      </c>
      <c r="J333" s="70">
        <v>0</v>
      </c>
      <c r="K333" s="71">
        <v>0.86</v>
      </c>
      <c r="L333" s="71">
        <v>0.41</v>
      </c>
      <c r="M333" s="71">
        <v>3.87</v>
      </c>
      <c r="N333" s="71">
        <v>1.83</v>
      </c>
      <c r="O333" s="203"/>
    </row>
    <row r="334" spans="1:15">
      <c r="A334" s="33"/>
      <c r="B334" s="234" t="s">
        <v>13</v>
      </c>
      <c r="C334" s="66">
        <v>5</v>
      </c>
      <c r="D334" s="66">
        <v>5</v>
      </c>
      <c r="E334" s="34"/>
      <c r="F334" s="67"/>
      <c r="G334" s="70">
        <v>0.28999999999999998</v>
      </c>
      <c r="H334" s="70">
        <v>0.28999999999999998</v>
      </c>
      <c r="I334" s="70">
        <v>0.21</v>
      </c>
      <c r="J334" s="70">
        <v>0.21</v>
      </c>
      <c r="K334" s="71">
        <v>0.03</v>
      </c>
      <c r="L334" s="71">
        <v>0.03</v>
      </c>
      <c r="M334" s="71">
        <v>3.17</v>
      </c>
      <c r="N334" s="71">
        <v>3.17</v>
      </c>
      <c r="O334" s="203"/>
    </row>
    <row r="335" spans="1:15">
      <c r="A335" s="33"/>
      <c r="B335" s="234" t="s">
        <v>142</v>
      </c>
      <c r="C335" s="66">
        <v>7.5</v>
      </c>
      <c r="D335" s="66">
        <v>10</v>
      </c>
      <c r="E335" s="34"/>
      <c r="F335" s="67"/>
      <c r="G335" s="70">
        <v>0</v>
      </c>
      <c r="H335" s="70">
        <v>0</v>
      </c>
      <c r="I335" s="70">
        <v>0</v>
      </c>
      <c r="J335" s="70">
        <v>0</v>
      </c>
      <c r="K335" s="71">
        <v>7.87</v>
      </c>
      <c r="L335" s="71">
        <v>7.87</v>
      </c>
      <c r="M335" s="71">
        <v>31.48</v>
      </c>
      <c r="N335" s="71">
        <v>31.48</v>
      </c>
      <c r="O335" s="203"/>
    </row>
    <row r="336" spans="1:15">
      <c r="A336" s="33"/>
      <c r="B336" s="234" t="s">
        <v>43</v>
      </c>
      <c r="C336" s="66">
        <v>3</v>
      </c>
      <c r="D336" s="66">
        <v>4</v>
      </c>
      <c r="E336" s="72"/>
      <c r="F336" s="72"/>
      <c r="G336" s="70">
        <v>0</v>
      </c>
      <c r="H336" s="70">
        <v>0</v>
      </c>
      <c r="I336" s="70">
        <v>3</v>
      </c>
      <c r="J336" s="70">
        <v>4</v>
      </c>
      <c r="K336" s="71">
        <v>0</v>
      </c>
      <c r="L336" s="71">
        <v>0</v>
      </c>
      <c r="M336" s="71">
        <v>27</v>
      </c>
      <c r="N336" s="71">
        <v>36</v>
      </c>
      <c r="O336" s="203"/>
    </row>
    <row r="337" spans="1:15">
      <c r="A337" s="33"/>
      <c r="B337" s="229" t="s">
        <v>143</v>
      </c>
      <c r="C337" s="139"/>
      <c r="D337" s="66"/>
      <c r="E337" s="87" t="s">
        <v>31</v>
      </c>
      <c r="F337" s="67" t="s">
        <v>11</v>
      </c>
      <c r="G337" s="68">
        <v>3.33</v>
      </c>
      <c r="H337" s="68">
        <v>3.72</v>
      </c>
      <c r="I337" s="68">
        <v>3.45</v>
      </c>
      <c r="J337" s="69">
        <v>3.7</v>
      </c>
      <c r="K337" s="69">
        <v>14.85</v>
      </c>
      <c r="L337" s="69">
        <v>16.100000000000001</v>
      </c>
      <c r="M337" s="69">
        <v>96.59</v>
      </c>
      <c r="N337" s="69">
        <v>108.79</v>
      </c>
      <c r="O337" s="203" t="s">
        <v>367</v>
      </c>
    </row>
    <row r="338" spans="1:15">
      <c r="A338" s="33"/>
      <c r="B338" s="235" t="s">
        <v>284</v>
      </c>
      <c r="C338" s="140" t="s">
        <v>144</v>
      </c>
      <c r="D338" s="125">
        <v>74</v>
      </c>
      <c r="E338" s="87"/>
      <c r="F338" s="67"/>
      <c r="G338" s="70">
        <v>0.67</v>
      </c>
      <c r="H338" s="70">
        <v>0.71</v>
      </c>
      <c r="I338" s="70">
        <v>0.11</v>
      </c>
      <c r="J338" s="70">
        <v>0.12</v>
      </c>
      <c r="K338" s="71">
        <v>6.97</v>
      </c>
      <c r="L338" s="71">
        <v>7.47</v>
      </c>
      <c r="M338" s="71">
        <v>26.56</v>
      </c>
      <c r="N338" s="71">
        <v>28.48</v>
      </c>
      <c r="O338" s="203"/>
    </row>
    <row r="339" spans="1:15">
      <c r="A339" s="33"/>
      <c r="B339" s="234" t="s">
        <v>156</v>
      </c>
      <c r="C339" s="66">
        <v>50</v>
      </c>
      <c r="D339" s="66">
        <v>52</v>
      </c>
      <c r="E339" s="87"/>
      <c r="F339" s="67"/>
      <c r="G339" s="70">
        <v>0.55000000000000004</v>
      </c>
      <c r="H339" s="70">
        <v>0.74</v>
      </c>
      <c r="I339" s="70">
        <v>0.04</v>
      </c>
      <c r="J339" s="70">
        <v>0.03</v>
      </c>
      <c r="K339" s="71">
        <v>1.69</v>
      </c>
      <c r="L339" s="71">
        <v>1.94</v>
      </c>
      <c r="M339" s="71">
        <v>8.84</v>
      </c>
      <c r="N339" s="71">
        <v>11.55</v>
      </c>
      <c r="O339" s="203"/>
    </row>
    <row r="340" spans="1:15">
      <c r="A340" s="33"/>
      <c r="B340" s="234" t="s">
        <v>39</v>
      </c>
      <c r="C340" s="66">
        <v>12</v>
      </c>
      <c r="D340" s="66">
        <v>13</v>
      </c>
      <c r="E340" s="74"/>
      <c r="F340" s="67"/>
      <c r="G340" s="70">
        <v>0.13</v>
      </c>
      <c r="H340" s="70">
        <v>0.13</v>
      </c>
      <c r="I340" s="70">
        <v>0.01</v>
      </c>
      <c r="J340" s="71">
        <v>0.01</v>
      </c>
      <c r="K340" s="71">
        <v>0.69</v>
      </c>
      <c r="L340" s="71">
        <v>0.67</v>
      </c>
      <c r="M340" s="71">
        <v>3.5</v>
      </c>
      <c r="N340" s="71">
        <v>3.5</v>
      </c>
      <c r="O340" s="203"/>
    </row>
    <row r="341" spans="1:15">
      <c r="A341" s="33"/>
      <c r="B341" s="234" t="s">
        <v>41</v>
      </c>
      <c r="C341" s="66">
        <v>6</v>
      </c>
      <c r="D341" s="66">
        <v>7</v>
      </c>
      <c r="E341" s="34"/>
      <c r="F341" s="67"/>
      <c r="G341" s="70">
        <v>7.0000000000000007E-2</v>
      </c>
      <c r="H341" s="70">
        <v>0.08</v>
      </c>
      <c r="I341" s="70">
        <v>0.01</v>
      </c>
      <c r="J341" s="71">
        <v>0.01</v>
      </c>
      <c r="K341" s="71">
        <v>0.41</v>
      </c>
      <c r="L341" s="71">
        <v>0.49</v>
      </c>
      <c r="M341" s="71">
        <v>2.0499999999999998</v>
      </c>
      <c r="N341" s="71">
        <v>2.46</v>
      </c>
      <c r="O341" s="203"/>
    </row>
    <row r="342" spans="1:15">
      <c r="A342" s="33"/>
      <c r="B342" s="234" t="s">
        <v>98</v>
      </c>
      <c r="C342" s="66">
        <v>6</v>
      </c>
      <c r="D342" s="66">
        <v>7</v>
      </c>
      <c r="E342" s="34"/>
      <c r="F342" s="67"/>
      <c r="G342" s="70">
        <v>0.05</v>
      </c>
      <c r="H342" s="70">
        <v>0.06</v>
      </c>
      <c r="I342" s="70">
        <v>0</v>
      </c>
      <c r="J342" s="71">
        <v>0</v>
      </c>
      <c r="K342" s="71">
        <v>0.22</v>
      </c>
      <c r="L342" s="71">
        <v>0.24</v>
      </c>
      <c r="M342" s="71">
        <v>1.17</v>
      </c>
      <c r="N342" s="71">
        <v>1.3</v>
      </c>
      <c r="O342" s="203"/>
    </row>
    <row r="343" spans="1:15">
      <c r="A343" s="33"/>
      <c r="B343" s="234" t="s">
        <v>146</v>
      </c>
      <c r="C343" s="66">
        <v>22</v>
      </c>
      <c r="D343" s="66">
        <v>24</v>
      </c>
      <c r="E343" s="34"/>
      <c r="F343" s="67"/>
      <c r="G343" s="70">
        <v>0.09</v>
      </c>
      <c r="H343" s="70">
        <v>0.11</v>
      </c>
      <c r="I343" s="70">
        <v>0.04</v>
      </c>
      <c r="J343" s="71">
        <v>0.05</v>
      </c>
      <c r="K343" s="71">
        <v>0.69</v>
      </c>
      <c r="L343" s="71">
        <v>0.87</v>
      </c>
      <c r="M343" s="71">
        <v>3.6</v>
      </c>
      <c r="N343" s="71">
        <v>4.5599999999999996</v>
      </c>
      <c r="O343" s="203"/>
    </row>
    <row r="344" spans="1:15">
      <c r="A344" s="33"/>
      <c r="B344" s="234" t="s">
        <v>147</v>
      </c>
      <c r="C344" s="66">
        <v>28</v>
      </c>
      <c r="D344" s="66">
        <v>30</v>
      </c>
      <c r="E344" s="34"/>
      <c r="F344" s="67"/>
      <c r="G344" s="70">
        <v>1.58</v>
      </c>
      <c r="H344" s="70">
        <v>1.69</v>
      </c>
      <c r="I344" s="70">
        <v>0</v>
      </c>
      <c r="J344" s="70">
        <v>0</v>
      </c>
      <c r="K344" s="71">
        <v>3.44</v>
      </c>
      <c r="L344" s="71">
        <v>3.68</v>
      </c>
      <c r="M344" s="71">
        <v>17.96</v>
      </c>
      <c r="N344" s="71">
        <v>19.23</v>
      </c>
      <c r="O344" s="203"/>
    </row>
    <row r="345" spans="1:15">
      <c r="A345" s="33"/>
      <c r="B345" s="234" t="s">
        <v>100</v>
      </c>
      <c r="C345" s="66">
        <v>1</v>
      </c>
      <c r="D345" s="66">
        <v>1</v>
      </c>
      <c r="E345" s="34"/>
      <c r="F345" s="67"/>
      <c r="G345" s="70">
        <v>0.05</v>
      </c>
      <c r="H345" s="70">
        <v>0.05</v>
      </c>
      <c r="I345" s="70">
        <v>0</v>
      </c>
      <c r="J345" s="70">
        <v>0</v>
      </c>
      <c r="K345" s="71">
        <v>0.26</v>
      </c>
      <c r="L345" s="71">
        <v>0.26</v>
      </c>
      <c r="M345" s="71">
        <v>1.19</v>
      </c>
      <c r="N345" s="71">
        <v>1.19</v>
      </c>
      <c r="O345" s="203"/>
    </row>
    <row r="346" spans="1:15">
      <c r="A346" s="33"/>
      <c r="B346" s="234" t="s">
        <v>42</v>
      </c>
      <c r="C346" s="66">
        <v>4</v>
      </c>
      <c r="D346" s="66">
        <v>4</v>
      </c>
      <c r="E346" s="34"/>
      <c r="F346" s="67"/>
      <c r="G346" s="70">
        <v>0.14000000000000001</v>
      </c>
      <c r="H346" s="70">
        <v>0.14000000000000001</v>
      </c>
      <c r="I346" s="70">
        <v>0</v>
      </c>
      <c r="J346" s="70">
        <v>0</v>
      </c>
      <c r="K346" s="71">
        <v>0.47</v>
      </c>
      <c r="L346" s="71">
        <v>0.47</v>
      </c>
      <c r="M346" s="71">
        <v>2.52</v>
      </c>
      <c r="N346" s="71">
        <v>2.52</v>
      </c>
      <c r="O346" s="203"/>
    </row>
    <row r="347" spans="1:15">
      <c r="A347" s="33"/>
      <c r="B347" s="250" t="s">
        <v>15</v>
      </c>
      <c r="C347" s="66">
        <v>1.5</v>
      </c>
      <c r="D347" s="66">
        <v>2</v>
      </c>
      <c r="E347" s="34"/>
      <c r="F347" s="67"/>
      <c r="G347" s="70">
        <v>0</v>
      </c>
      <c r="H347" s="70">
        <v>0.01</v>
      </c>
      <c r="I347" s="70">
        <v>1.24</v>
      </c>
      <c r="J347" s="70">
        <v>1.48</v>
      </c>
      <c r="K347" s="71">
        <v>0.01</v>
      </c>
      <c r="L347" s="71">
        <v>0.01</v>
      </c>
      <c r="M347" s="71">
        <v>11.2</v>
      </c>
      <c r="N347" s="71">
        <v>16</v>
      </c>
      <c r="O347" s="203"/>
    </row>
    <row r="348" spans="1:15">
      <c r="A348" s="33"/>
      <c r="B348" s="234" t="s">
        <v>43</v>
      </c>
      <c r="C348" s="66">
        <v>2</v>
      </c>
      <c r="D348" s="66">
        <v>2</v>
      </c>
      <c r="E348" s="34"/>
      <c r="F348" s="67"/>
      <c r="G348" s="70">
        <v>0</v>
      </c>
      <c r="H348" s="70">
        <v>0</v>
      </c>
      <c r="I348" s="70">
        <v>2</v>
      </c>
      <c r="J348" s="71">
        <v>2</v>
      </c>
      <c r="K348" s="71">
        <v>0</v>
      </c>
      <c r="L348" s="71">
        <v>0</v>
      </c>
      <c r="M348" s="71">
        <v>18</v>
      </c>
      <c r="N348" s="71">
        <v>18</v>
      </c>
      <c r="O348" s="203"/>
    </row>
    <row r="349" spans="1:15" ht="30">
      <c r="A349" s="33"/>
      <c r="B349" s="229" t="s">
        <v>56</v>
      </c>
      <c r="C349" s="66"/>
      <c r="D349" s="66"/>
      <c r="E349" s="34" t="s">
        <v>35</v>
      </c>
      <c r="F349" s="67" t="s">
        <v>24</v>
      </c>
      <c r="G349" s="68">
        <v>7.0000000000000007E-2</v>
      </c>
      <c r="H349" s="68">
        <v>0.08</v>
      </c>
      <c r="I349" s="68">
        <v>7.0000000000000007E-2</v>
      </c>
      <c r="J349" s="69">
        <v>0.08</v>
      </c>
      <c r="K349" s="69">
        <v>7.67</v>
      </c>
      <c r="L349" s="69">
        <v>8.86</v>
      </c>
      <c r="M349" s="69">
        <v>31.99</v>
      </c>
      <c r="N349" s="69">
        <v>36.93</v>
      </c>
      <c r="O349" s="203" t="s">
        <v>268</v>
      </c>
    </row>
    <row r="350" spans="1:15">
      <c r="A350" s="33"/>
      <c r="B350" s="234" t="s">
        <v>57</v>
      </c>
      <c r="C350" s="66">
        <v>20</v>
      </c>
      <c r="D350" s="66">
        <v>22</v>
      </c>
      <c r="E350" s="72"/>
      <c r="F350" s="67"/>
      <c r="G350" s="70">
        <v>7.0000000000000007E-2</v>
      </c>
      <c r="H350" s="70">
        <v>0.08</v>
      </c>
      <c r="I350" s="70">
        <v>7.0000000000000007E-2</v>
      </c>
      <c r="J350" s="71">
        <v>0.08</v>
      </c>
      <c r="K350" s="71">
        <v>1.67</v>
      </c>
      <c r="L350" s="71">
        <v>1.86</v>
      </c>
      <c r="M350" s="71">
        <v>7.99</v>
      </c>
      <c r="N350" s="71">
        <v>8.93</v>
      </c>
      <c r="O350" s="203"/>
    </row>
    <row r="351" spans="1:15">
      <c r="A351" s="33"/>
      <c r="B351" s="234" t="s">
        <v>26</v>
      </c>
      <c r="C351" s="66">
        <v>6</v>
      </c>
      <c r="D351" s="66">
        <v>7</v>
      </c>
      <c r="E351" s="72"/>
      <c r="F351" s="67"/>
      <c r="G351" s="70">
        <v>0</v>
      </c>
      <c r="H351" s="70">
        <v>0</v>
      </c>
      <c r="I351" s="70">
        <v>0</v>
      </c>
      <c r="J351" s="71">
        <v>0</v>
      </c>
      <c r="K351" s="71">
        <v>6</v>
      </c>
      <c r="L351" s="71">
        <v>7</v>
      </c>
      <c r="M351" s="71">
        <v>24</v>
      </c>
      <c r="N351" s="71">
        <v>28</v>
      </c>
      <c r="O351" s="203"/>
    </row>
    <row r="352" spans="1:15">
      <c r="A352" s="33"/>
      <c r="B352" s="234" t="s">
        <v>28</v>
      </c>
      <c r="C352" s="66">
        <v>160</v>
      </c>
      <c r="D352" s="66">
        <v>190</v>
      </c>
      <c r="E352" s="72"/>
      <c r="F352" s="67"/>
      <c r="G352" s="70">
        <v>0</v>
      </c>
      <c r="H352" s="70">
        <v>0</v>
      </c>
      <c r="I352" s="70">
        <v>0</v>
      </c>
      <c r="J352" s="71">
        <v>0</v>
      </c>
      <c r="K352" s="71">
        <v>0</v>
      </c>
      <c r="L352" s="71">
        <v>0</v>
      </c>
      <c r="M352" s="71">
        <v>0</v>
      </c>
      <c r="N352" s="71">
        <v>0</v>
      </c>
      <c r="O352" s="203"/>
    </row>
    <row r="353" spans="1:15">
      <c r="A353" s="166"/>
      <c r="B353" s="236" t="s">
        <v>58</v>
      </c>
      <c r="C353" s="76">
        <v>20</v>
      </c>
      <c r="D353" s="76">
        <v>27</v>
      </c>
      <c r="E353" s="100" t="s">
        <v>59</v>
      </c>
      <c r="F353" s="99" t="s">
        <v>222</v>
      </c>
      <c r="G353" s="101">
        <v>1.52</v>
      </c>
      <c r="H353" s="68">
        <v>2.0499999999999998</v>
      </c>
      <c r="I353" s="101">
        <v>0.16</v>
      </c>
      <c r="J353" s="69">
        <v>0.22</v>
      </c>
      <c r="K353" s="101">
        <v>9.8000000000000007</v>
      </c>
      <c r="L353" s="69">
        <v>13.8</v>
      </c>
      <c r="M353" s="102">
        <v>47</v>
      </c>
      <c r="N353" s="69">
        <v>67.599999999999994</v>
      </c>
      <c r="O353" s="204" t="s">
        <v>269</v>
      </c>
    </row>
    <row r="354" spans="1:15">
      <c r="A354" s="166"/>
      <c r="B354" s="236" t="s">
        <v>60</v>
      </c>
      <c r="C354" s="76">
        <v>28</v>
      </c>
      <c r="D354" s="76">
        <v>35</v>
      </c>
      <c r="E354" s="100" t="s">
        <v>61</v>
      </c>
      <c r="F354" s="99" t="s">
        <v>223</v>
      </c>
      <c r="G354" s="101">
        <v>1.57</v>
      </c>
      <c r="H354" s="101">
        <v>1.96</v>
      </c>
      <c r="I354" s="101">
        <v>0.31</v>
      </c>
      <c r="J354" s="102">
        <v>0.39</v>
      </c>
      <c r="K354" s="101">
        <v>13.8</v>
      </c>
      <c r="L354" s="102">
        <v>17.3</v>
      </c>
      <c r="M354" s="102">
        <v>65</v>
      </c>
      <c r="N354" s="102">
        <v>81</v>
      </c>
      <c r="O354" s="204" t="s">
        <v>270</v>
      </c>
    </row>
    <row r="355" spans="1:15">
      <c r="A355" s="81" t="s">
        <v>62</v>
      </c>
      <c r="B355" s="11"/>
      <c r="C355" s="110"/>
      <c r="D355" s="110"/>
      <c r="E355" s="81"/>
      <c r="F355" s="82"/>
      <c r="G355" s="83">
        <f t="shared" ref="G355:N355" si="17">G319+G330+G337+G349+G353+G354</f>
        <v>18.68</v>
      </c>
      <c r="H355" s="83">
        <f t="shared" si="17"/>
        <v>23.03</v>
      </c>
      <c r="I355" s="83">
        <f t="shared" si="17"/>
        <v>19.739999999999998</v>
      </c>
      <c r="J355" s="83">
        <f t="shared" si="17"/>
        <v>22.4</v>
      </c>
      <c r="K355" s="83">
        <f t="shared" si="17"/>
        <v>68.489999999999995</v>
      </c>
      <c r="L355" s="83">
        <f t="shared" si="17"/>
        <v>81.37</v>
      </c>
      <c r="M355" s="83">
        <f t="shared" si="17"/>
        <v>507.38</v>
      </c>
      <c r="N355" s="83">
        <f t="shared" si="17"/>
        <v>597.84</v>
      </c>
      <c r="O355" s="205"/>
    </row>
    <row r="356" spans="1:15">
      <c r="A356" s="81" t="s">
        <v>63</v>
      </c>
      <c r="B356" s="12"/>
      <c r="C356" s="80"/>
      <c r="D356" s="80"/>
      <c r="E356" s="81"/>
      <c r="F356" s="84"/>
      <c r="G356" s="116"/>
      <c r="H356" s="116"/>
      <c r="I356" s="116"/>
      <c r="J356" s="86"/>
      <c r="K356" s="116"/>
      <c r="L356" s="86"/>
      <c r="M356" s="86"/>
      <c r="N356" s="86"/>
      <c r="O356" s="205"/>
    </row>
    <row r="357" spans="1:15">
      <c r="A357" s="220"/>
      <c r="B357" s="229" t="s">
        <v>148</v>
      </c>
      <c r="C357" s="125">
        <v>50</v>
      </c>
      <c r="D357" s="125">
        <v>70</v>
      </c>
      <c r="E357" s="124" t="s">
        <v>22</v>
      </c>
      <c r="F357" s="67" t="s">
        <v>221</v>
      </c>
      <c r="G357" s="141">
        <v>1.6</v>
      </c>
      <c r="H357" s="68">
        <v>2.2400000000000002</v>
      </c>
      <c r="I357" s="69">
        <v>1.4</v>
      </c>
      <c r="J357" s="69">
        <v>1.96</v>
      </c>
      <c r="K357" s="69">
        <v>37.4</v>
      </c>
      <c r="L357" s="69">
        <v>52.36</v>
      </c>
      <c r="M357" s="69">
        <v>163.15</v>
      </c>
      <c r="N357" s="69">
        <v>228.41</v>
      </c>
      <c r="O357" s="203" t="s">
        <v>269</v>
      </c>
    </row>
    <row r="358" spans="1:15">
      <c r="A358" s="33"/>
      <c r="B358" s="229" t="s">
        <v>149</v>
      </c>
      <c r="C358" s="66"/>
      <c r="D358" s="66"/>
      <c r="E358" s="34" t="s">
        <v>35</v>
      </c>
      <c r="F358" s="67" t="s">
        <v>220</v>
      </c>
      <c r="G358" s="68">
        <v>3.26</v>
      </c>
      <c r="H358" s="68">
        <v>3.77</v>
      </c>
      <c r="I358" s="68">
        <v>2.81</v>
      </c>
      <c r="J358" s="69">
        <v>3.25</v>
      </c>
      <c r="K358" s="68">
        <v>11.37</v>
      </c>
      <c r="L358" s="69">
        <v>13.02</v>
      </c>
      <c r="M358" s="69">
        <v>84.66</v>
      </c>
      <c r="N358" s="69">
        <v>98</v>
      </c>
      <c r="O358" s="203" t="s">
        <v>368</v>
      </c>
    </row>
    <row r="359" spans="1:15">
      <c r="A359" s="33"/>
      <c r="B359" s="234" t="s">
        <v>25</v>
      </c>
      <c r="C359" s="66">
        <v>0.5</v>
      </c>
      <c r="D359" s="66">
        <v>0.6</v>
      </c>
      <c r="E359" s="88"/>
      <c r="F359" s="67"/>
      <c r="G359" s="70">
        <v>0</v>
      </c>
      <c r="H359" s="70">
        <v>0</v>
      </c>
      <c r="I359" s="70">
        <v>0</v>
      </c>
      <c r="J359" s="71">
        <v>0</v>
      </c>
      <c r="K359" s="70">
        <v>0</v>
      </c>
      <c r="L359" s="71">
        <v>0</v>
      </c>
      <c r="M359" s="71">
        <v>0</v>
      </c>
      <c r="N359" s="71">
        <v>0</v>
      </c>
      <c r="O359" s="203"/>
    </row>
    <row r="360" spans="1:15">
      <c r="A360" s="33"/>
      <c r="B360" s="234" t="s">
        <v>14</v>
      </c>
      <c r="C360" s="66">
        <v>130</v>
      </c>
      <c r="D360" s="66">
        <v>150</v>
      </c>
      <c r="E360" s="88"/>
      <c r="F360" s="67"/>
      <c r="G360" s="70">
        <v>3.26</v>
      </c>
      <c r="H360" s="70">
        <v>3.77</v>
      </c>
      <c r="I360" s="70">
        <v>2.81</v>
      </c>
      <c r="J360" s="70">
        <v>3.25</v>
      </c>
      <c r="K360" s="71">
        <v>5.37</v>
      </c>
      <c r="L360" s="71">
        <v>6.02</v>
      </c>
      <c r="M360" s="71">
        <v>60.66</v>
      </c>
      <c r="N360" s="71">
        <v>70</v>
      </c>
      <c r="O360" s="203"/>
    </row>
    <row r="361" spans="1:15">
      <c r="A361" s="33"/>
      <c r="B361" s="234" t="s">
        <v>26</v>
      </c>
      <c r="C361" s="66">
        <v>6</v>
      </c>
      <c r="D361" s="66">
        <v>7</v>
      </c>
      <c r="E361" s="34"/>
      <c r="F361" s="67"/>
      <c r="G361" s="70">
        <v>0</v>
      </c>
      <c r="H361" s="70">
        <v>0</v>
      </c>
      <c r="I361" s="70">
        <v>0</v>
      </c>
      <c r="J361" s="71">
        <v>0</v>
      </c>
      <c r="K361" s="71">
        <v>6</v>
      </c>
      <c r="L361" s="71">
        <v>7</v>
      </c>
      <c r="M361" s="71">
        <v>24</v>
      </c>
      <c r="N361" s="71">
        <v>28</v>
      </c>
      <c r="O361" s="203"/>
    </row>
    <row r="362" spans="1:15">
      <c r="A362" s="33"/>
      <c r="B362" s="234" t="s">
        <v>28</v>
      </c>
      <c r="C362" s="66">
        <v>20</v>
      </c>
      <c r="D362" s="66">
        <v>50</v>
      </c>
      <c r="E362" s="34"/>
      <c r="F362" s="67"/>
      <c r="G362" s="70">
        <v>0</v>
      </c>
      <c r="H362" s="70">
        <v>0</v>
      </c>
      <c r="I362" s="70">
        <v>0</v>
      </c>
      <c r="J362" s="71">
        <v>0</v>
      </c>
      <c r="K362" s="70">
        <v>0</v>
      </c>
      <c r="L362" s="71">
        <v>0</v>
      </c>
      <c r="M362" s="71">
        <v>0</v>
      </c>
      <c r="N362" s="71">
        <v>0</v>
      </c>
      <c r="O362" s="203"/>
    </row>
    <row r="363" spans="1:15" ht="30">
      <c r="A363" s="81" t="s">
        <v>68</v>
      </c>
      <c r="B363" s="11"/>
      <c r="C363" s="110"/>
      <c r="D363" s="109"/>
      <c r="E363" s="81"/>
      <c r="F363" s="84"/>
      <c r="G363" s="83">
        <f>G358+G357</f>
        <v>4.8599999999999994</v>
      </c>
      <c r="H363" s="83">
        <f>H357+H358</f>
        <v>6.01</v>
      </c>
      <c r="I363" s="83">
        <f>I358+I357</f>
        <v>4.21</v>
      </c>
      <c r="J363" s="83">
        <f>J357+J358</f>
        <v>5.21</v>
      </c>
      <c r="K363" s="83">
        <f>K358+K357</f>
        <v>48.769999999999996</v>
      </c>
      <c r="L363" s="83">
        <f>L357+L358</f>
        <v>65.38</v>
      </c>
      <c r="M363" s="83">
        <f>M358+M357</f>
        <v>247.81</v>
      </c>
      <c r="N363" s="83">
        <f>N357+N358</f>
        <v>326.40999999999997</v>
      </c>
      <c r="O363" s="208"/>
    </row>
    <row r="364" spans="1:15">
      <c r="A364" s="111" t="s">
        <v>69</v>
      </c>
      <c r="B364" s="20"/>
      <c r="C364" s="109"/>
      <c r="D364" s="110"/>
      <c r="E364" s="111"/>
      <c r="F364" s="82"/>
      <c r="G364" s="83">
        <f t="shared" ref="G364:N364" si="18">G317+G355+G363</f>
        <v>40.179999999999993</v>
      </c>
      <c r="H364" s="83">
        <f t="shared" si="18"/>
        <v>50.46</v>
      </c>
      <c r="I364" s="83">
        <f t="shared" si="18"/>
        <v>39.07</v>
      </c>
      <c r="J364" s="83">
        <f t="shared" si="18"/>
        <v>47.53</v>
      </c>
      <c r="K364" s="83">
        <f t="shared" si="18"/>
        <v>167.96999999999997</v>
      </c>
      <c r="L364" s="83">
        <f t="shared" si="18"/>
        <v>205.32999999999998</v>
      </c>
      <c r="M364" s="83">
        <f t="shared" si="18"/>
        <v>1175.53</v>
      </c>
      <c r="N364" s="83">
        <f t="shared" si="18"/>
        <v>1426.8600000000001</v>
      </c>
      <c r="O364" s="208"/>
    </row>
    <row r="366" spans="1:15" ht="15" customHeight="1">
      <c r="A366" s="282" t="s">
        <v>369</v>
      </c>
      <c r="B366" s="283" t="s">
        <v>248</v>
      </c>
      <c r="C366" s="285" t="s">
        <v>1</v>
      </c>
      <c r="D366" s="286"/>
      <c r="E366" s="285" t="s">
        <v>2</v>
      </c>
      <c r="F366" s="289"/>
      <c r="G366" s="291" t="s">
        <v>3</v>
      </c>
      <c r="H366" s="292"/>
      <c r="I366" s="292"/>
      <c r="J366" s="292"/>
      <c r="K366" s="293"/>
      <c r="L366" s="247"/>
      <c r="M366" s="294" t="s">
        <v>4</v>
      </c>
      <c r="N366" s="286"/>
      <c r="O366" s="283" t="s">
        <v>338</v>
      </c>
    </row>
    <row r="367" spans="1:15">
      <c r="A367" s="282"/>
      <c r="B367" s="284"/>
      <c r="C367" s="287"/>
      <c r="D367" s="288"/>
      <c r="E367" s="287"/>
      <c r="F367" s="290"/>
      <c r="G367" s="291" t="s">
        <v>339</v>
      </c>
      <c r="H367" s="298"/>
      <c r="I367" s="291" t="s">
        <v>340</v>
      </c>
      <c r="J367" s="298"/>
      <c r="K367" s="291" t="s">
        <v>341</v>
      </c>
      <c r="L367" s="298"/>
      <c r="M367" s="295"/>
      <c r="N367" s="288"/>
      <c r="O367" s="284"/>
    </row>
    <row r="368" spans="1:15" ht="30">
      <c r="A368" s="21" t="s">
        <v>279</v>
      </c>
      <c r="B368" s="3"/>
      <c r="C368" s="21"/>
      <c r="D368" s="21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</row>
    <row r="369" spans="1:15">
      <c r="A369" s="21" t="s">
        <v>150</v>
      </c>
      <c r="B369" s="3"/>
      <c r="C369" s="21"/>
      <c r="D369" s="21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</row>
    <row r="370" spans="1:15">
      <c r="A370" s="21" t="s">
        <v>9</v>
      </c>
      <c r="B370" s="3"/>
      <c r="C370" s="21"/>
      <c r="D370" s="21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</row>
    <row r="371" spans="1:15" ht="30">
      <c r="A371" s="18"/>
      <c r="B371" s="229" t="s">
        <v>290</v>
      </c>
      <c r="C371" s="66"/>
      <c r="D371" s="66"/>
      <c r="E371" s="34" t="s">
        <v>152</v>
      </c>
      <c r="F371" s="34" t="s">
        <v>234</v>
      </c>
      <c r="G371" s="68">
        <v>3.06</v>
      </c>
      <c r="H371" s="68">
        <v>4.05</v>
      </c>
      <c r="I371" s="68">
        <v>3.3</v>
      </c>
      <c r="J371" s="69">
        <v>5.93</v>
      </c>
      <c r="K371" s="69">
        <v>16.88</v>
      </c>
      <c r="L371" s="69">
        <v>21.1</v>
      </c>
      <c r="M371" s="69">
        <v>100.59</v>
      </c>
      <c r="N371" s="69">
        <v>150.75</v>
      </c>
      <c r="O371" s="203" t="s">
        <v>370</v>
      </c>
    </row>
    <row r="372" spans="1:15">
      <c r="A372" s="18"/>
      <c r="B372" s="234" t="s">
        <v>52</v>
      </c>
      <c r="C372" s="66">
        <v>23</v>
      </c>
      <c r="D372" s="66">
        <v>31</v>
      </c>
      <c r="E372" s="34"/>
      <c r="F372" s="67"/>
      <c r="G372" s="94">
        <v>2.83</v>
      </c>
      <c r="H372" s="70">
        <v>3.79</v>
      </c>
      <c r="I372" s="94">
        <v>0.1</v>
      </c>
      <c r="J372" s="71">
        <v>0.13</v>
      </c>
      <c r="K372" s="95">
        <v>15.64</v>
      </c>
      <c r="L372" s="71">
        <v>21.08</v>
      </c>
      <c r="M372" s="95">
        <v>63.6</v>
      </c>
      <c r="N372" s="71">
        <v>92.51</v>
      </c>
      <c r="O372" s="203"/>
    </row>
    <row r="373" spans="1:15">
      <c r="A373" s="29"/>
      <c r="B373" s="234" t="s">
        <v>15</v>
      </c>
      <c r="C373" s="66">
        <v>3</v>
      </c>
      <c r="D373" s="66">
        <v>4</v>
      </c>
      <c r="E373" s="34"/>
      <c r="F373" s="67"/>
      <c r="G373" s="70">
        <v>0.01</v>
      </c>
      <c r="H373" s="70">
        <v>0.01</v>
      </c>
      <c r="I373" s="70">
        <v>2.19</v>
      </c>
      <c r="J373" s="70">
        <v>3.29</v>
      </c>
      <c r="K373" s="71">
        <v>0.02</v>
      </c>
      <c r="L373" s="71">
        <v>0.02</v>
      </c>
      <c r="M373" s="71">
        <v>22.4</v>
      </c>
      <c r="N373" s="71">
        <v>29.79</v>
      </c>
      <c r="O373" s="203"/>
    </row>
    <row r="374" spans="1:15">
      <c r="A374" s="29"/>
      <c r="B374" s="234" t="s">
        <v>28</v>
      </c>
      <c r="C374" s="66">
        <v>75</v>
      </c>
      <c r="D374" s="66">
        <v>100</v>
      </c>
      <c r="E374" s="34"/>
      <c r="F374" s="135"/>
      <c r="G374" s="70">
        <v>0</v>
      </c>
      <c r="H374" s="70">
        <v>0</v>
      </c>
      <c r="I374" s="70">
        <v>0</v>
      </c>
      <c r="J374" s="71">
        <v>0</v>
      </c>
      <c r="K374" s="71">
        <v>0</v>
      </c>
      <c r="L374" s="71">
        <v>0</v>
      </c>
      <c r="M374" s="71">
        <v>0</v>
      </c>
      <c r="N374" s="71">
        <v>0</v>
      </c>
      <c r="O374" s="203"/>
    </row>
    <row r="375" spans="1:15">
      <c r="A375" s="29"/>
      <c r="B375" s="231" t="s">
        <v>89</v>
      </c>
      <c r="C375" s="66"/>
      <c r="D375" s="66"/>
      <c r="E375" s="34"/>
      <c r="F375" s="135"/>
      <c r="G375" s="70"/>
      <c r="H375" s="70"/>
      <c r="I375" s="70"/>
      <c r="J375" s="71"/>
      <c r="K375" s="71"/>
      <c r="L375" s="71"/>
      <c r="M375" s="71"/>
      <c r="N375" s="71"/>
      <c r="O375" s="203"/>
    </row>
    <row r="376" spans="1:15">
      <c r="A376" s="29"/>
      <c r="B376" s="234" t="s">
        <v>39</v>
      </c>
      <c r="C376" s="66">
        <v>3</v>
      </c>
      <c r="D376" s="66">
        <v>4</v>
      </c>
      <c r="E376" s="34"/>
      <c r="F376" s="135"/>
      <c r="G376" s="70">
        <v>0.01</v>
      </c>
      <c r="H376" s="70">
        <v>0.02</v>
      </c>
      <c r="I376" s="70">
        <v>0</v>
      </c>
      <c r="J376" s="70">
        <v>0</v>
      </c>
      <c r="K376" s="71">
        <v>0.1</v>
      </c>
      <c r="L376" s="71">
        <v>0.11</v>
      </c>
      <c r="M376" s="71">
        <v>0.35</v>
      </c>
      <c r="N376" s="71">
        <v>0.4</v>
      </c>
      <c r="O376" s="203"/>
    </row>
    <row r="377" spans="1:15">
      <c r="A377" s="29"/>
      <c r="B377" s="234" t="s">
        <v>41</v>
      </c>
      <c r="C377" s="66">
        <v>3</v>
      </c>
      <c r="D377" s="66">
        <v>4</v>
      </c>
      <c r="E377" s="34"/>
      <c r="F377" s="135"/>
      <c r="G377" s="70">
        <v>0.01</v>
      </c>
      <c r="H377" s="70">
        <v>0.02</v>
      </c>
      <c r="I377" s="70">
        <v>0</v>
      </c>
      <c r="J377" s="70">
        <v>0</v>
      </c>
      <c r="K377" s="71">
        <v>0.11</v>
      </c>
      <c r="L377" s="71">
        <v>0.12</v>
      </c>
      <c r="M377" s="71">
        <v>0.5</v>
      </c>
      <c r="N377" s="71">
        <v>0.57999999999999996</v>
      </c>
      <c r="O377" s="203"/>
    </row>
    <row r="378" spans="1:15">
      <c r="A378" s="29"/>
      <c r="B378" s="250" t="s">
        <v>42</v>
      </c>
      <c r="C378" s="66">
        <v>3</v>
      </c>
      <c r="D378" s="66">
        <v>4</v>
      </c>
      <c r="E378" s="34"/>
      <c r="F378" s="135"/>
      <c r="G378" s="70">
        <v>0.09</v>
      </c>
      <c r="H378" s="70">
        <v>0.1</v>
      </c>
      <c r="I378" s="70">
        <v>0</v>
      </c>
      <c r="J378" s="70">
        <v>0</v>
      </c>
      <c r="K378" s="71">
        <v>0.33</v>
      </c>
      <c r="L378" s="71">
        <v>0.43</v>
      </c>
      <c r="M378" s="71">
        <v>1.45</v>
      </c>
      <c r="N378" s="71">
        <v>1.68</v>
      </c>
      <c r="O378" s="203"/>
    </row>
    <row r="379" spans="1:15">
      <c r="A379" s="29"/>
      <c r="B379" s="234" t="s">
        <v>49</v>
      </c>
      <c r="C379" s="66">
        <v>1</v>
      </c>
      <c r="D379" s="66">
        <v>1</v>
      </c>
      <c r="E379" s="34"/>
      <c r="F379" s="135"/>
      <c r="G379" s="70">
        <v>0.11</v>
      </c>
      <c r="H379" s="70">
        <v>0.11</v>
      </c>
      <c r="I379" s="70">
        <v>0.01</v>
      </c>
      <c r="J379" s="70">
        <v>0.01</v>
      </c>
      <c r="K379" s="71">
        <v>0.68</v>
      </c>
      <c r="L379" s="71">
        <v>0.68</v>
      </c>
      <c r="M379" s="71">
        <v>3.29</v>
      </c>
      <c r="N379" s="71">
        <v>3.29</v>
      </c>
      <c r="O379" s="203"/>
    </row>
    <row r="380" spans="1:15">
      <c r="A380" s="29"/>
      <c r="B380" s="234" t="s">
        <v>43</v>
      </c>
      <c r="C380" s="66">
        <v>1</v>
      </c>
      <c r="D380" s="66">
        <v>2.5</v>
      </c>
      <c r="E380" s="34"/>
      <c r="F380" s="135"/>
      <c r="G380" s="70">
        <v>0</v>
      </c>
      <c r="H380" s="70">
        <v>0</v>
      </c>
      <c r="I380" s="70">
        <v>1</v>
      </c>
      <c r="J380" s="71">
        <v>2.5</v>
      </c>
      <c r="K380" s="71">
        <v>0</v>
      </c>
      <c r="L380" s="71">
        <v>0</v>
      </c>
      <c r="M380" s="71">
        <v>9</v>
      </c>
      <c r="N380" s="71">
        <v>22.5</v>
      </c>
      <c r="O380" s="203"/>
    </row>
    <row r="381" spans="1:15">
      <c r="A381" s="18"/>
      <c r="B381" s="231" t="s">
        <v>109</v>
      </c>
      <c r="C381" s="66">
        <v>42</v>
      </c>
      <c r="D381" s="66">
        <v>53</v>
      </c>
      <c r="E381" s="72" t="s">
        <v>82</v>
      </c>
      <c r="F381" s="67" t="s">
        <v>22</v>
      </c>
      <c r="G381" s="68">
        <v>0.24</v>
      </c>
      <c r="H381" s="68">
        <v>0.4</v>
      </c>
      <c r="I381" s="68">
        <v>1.2</v>
      </c>
      <c r="J381" s="69">
        <v>2</v>
      </c>
      <c r="K381" s="69">
        <v>1.29</v>
      </c>
      <c r="L381" s="69">
        <v>2.15</v>
      </c>
      <c r="M381" s="69">
        <v>16</v>
      </c>
      <c r="N381" s="69">
        <v>27.5</v>
      </c>
      <c r="O381" s="245" t="s">
        <v>356</v>
      </c>
    </row>
    <row r="382" spans="1:15" ht="30">
      <c r="A382" s="30"/>
      <c r="B382" s="229" t="s">
        <v>289</v>
      </c>
      <c r="C382" s="66"/>
      <c r="D382" s="66"/>
      <c r="E382" s="72" t="s">
        <v>154</v>
      </c>
      <c r="F382" s="72" t="s">
        <v>235</v>
      </c>
      <c r="G382" s="68">
        <v>4.24</v>
      </c>
      <c r="H382" s="68">
        <v>5.4</v>
      </c>
      <c r="I382" s="68">
        <v>6.21</v>
      </c>
      <c r="J382" s="69">
        <v>6.73</v>
      </c>
      <c r="K382" s="69">
        <v>9.84</v>
      </c>
      <c r="L382" s="69">
        <v>12.84</v>
      </c>
      <c r="M382" s="69">
        <v>116.93</v>
      </c>
      <c r="N382" s="69">
        <v>154.69999999999999</v>
      </c>
      <c r="O382" s="203" t="s">
        <v>371</v>
      </c>
    </row>
    <row r="383" spans="1:15">
      <c r="A383" s="30"/>
      <c r="B383" s="234" t="s">
        <v>19</v>
      </c>
      <c r="C383" s="66">
        <v>20</v>
      </c>
      <c r="D383" s="66">
        <v>25</v>
      </c>
      <c r="E383" s="34"/>
      <c r="F383" s="67"/>
      <c r="G383" s="70">
        <v>1.52</v>
      </c>
      <c r="H383" s="70">
        <v>1.9</v>
      </c>
      <c r="I383" s="70">
        <v>0.16</v>
      </c>
      <c r="J383" s="71">
        <v>0.2</v>
      </c>
      <c r="K383" s="71">
        <v>9.8000000000000007</v>
      </c>
      <c r="L383" s="71">
        <v>12.8</v>
      </c>
      <c r="M383" s="71">
        <v>47</v>
      </c>
      <c r="N383" s="71">
        <v>62.7</v>
      </c>
      <c r="O383" s="203"/>
    </row>
    <row r="384" spans="1:15">
      <c r="A384" s="18"/>
      <c r="B384" s="234" t="s">
        <v>15</v>
      </c>
      <c r="C384" s="66">
        <v>5</v>
      </c>
      <c r="D384" s="66">
        <v>5</v>
      </c>
      <c r="E384" s="34"/>
      <c r="F384" s="67"/>
      <c r="G384" s="70">
        <v>0.02</v>
      </c>
      <c r="H384" s="70">
        <v>0.02</v>
      </c>
      <c r="I384" s="70">
        <v>4.13</v>
      </c>
      <c r="J384" s="70">
        <v>4.13</v>
      </c>
      <c r="K384" s="71">
        <v>0.04</v>
      </c>
      <c r="L384" s="71">
        <v>0.04</v>
      </c>
      <c r="M384" s="71">
        <v>37.4</v>
      </c>
      <c r="N384" s="71">
        <v>37.4</v>
      </c>
      <c r="O384" s="203"/>
    </row>
    <row r="385" spans="1:15">
      <c r="A385" s="18"/>
      <c r="B385" s="234" t="s">
        <v>16</v>
      </c>
      <c r="C385" s="66">
        <v>12</v>
      </c>
      <c r="D385" s="66">
        <v>15</v>
      </c>
      <c r="E385" s="34"/>
      <c r="F385" s="67"/>
      <c r="G385" s="70">
        <v>2.7</v>
      </c>
      <c r="H385" s="70">
        <v>3.48</v>
      </c>
      <c r="I385" s="70">
        <v>1.92</v>
      </c>
      <c r="J385" s="71">
        <v>2.4</v>
      </c>
      <c r="K385" s="71">
        <v>0</v>
      </c>
      <c r="L385" s="71">
        <v>0</v>
      </c>
      <c r="M385" s="71">
        <v>32.53</v>
      </c>
      <c r="N385" s="71">
        <v>54.6</v>
      </c>
      <c r="O385" s="203"/>
    </row>
    <row r="386" spans="1:15" ht="30">
      <c r="A386" s="18"/>
      <c r="B386" s="229" t="s">
        <v>23</v>
      </c>
      <c r="C386" s="66"/>
      <c r="D386" s="66"/>
      <c r="E386" s="72" t="s">
        <v>24</v>
      </c>
      <c r="F386" s="67" t="s">
        <v>220</v>
      </c>
      <c r="G386" s="68">
        <v>0.18</v>
      </c>
      <c r="H386" s="68">
        <v>0.18</v>
      </c>
      <c r="I386" s="68">
        <v>0</v>
      </c>
      <c r="J386" s="69">
        <v>0</v>
      </c>
      <c r="K386" s="69">
        <v>6.16</v>
      </c>
      <c r="L386" s="69">
        <v>7.16</v>
      </c>
      <c r="M386" s="69">
        <v>26.58</v>
      </c>
      <c r="N386" s="69">
        <v>30.58</v>
      </c>
      <c r="O386" s="203" t="s">
        <v>262</v>
      </c>
    </row>
    <row r="387" spans="1:15">
      <c r="A387" s="18"/>
      <c r="B387" s="234" t="s">
        <v>25</v>
      </c>
      <c r="C387" s="66">
        <v>0.60000000000000009</v>
      </c>
      <c r="D387" s="66">
        <v>0.7</v>
      </c>
      <c r="E387" s="75"/>
      <c r="F387" s="67"/>
      <c r="G387" s="70">
        <v>0</v>
      </c>
      <c r="H387" s="70">
        <v>0</v>
      </c>
      <c r="I387" s="70">
        <v>0</v>
      </c>
      <c r="J387" s="71">
        <v>0</v>
      </c>
      <c r="K387" s="71">
        <v>0</v>
      </c>
      <c r="L387" s="71">
        <v>0</v>
      </c>
      <c r="M387" s="71">
        <v>0</v>
      </c>
      <c r="N387" s="71">
        <v>0</v>
      </c>
      <c r="O387" s="203"/>
    </row>
    <row r="388" spans="1:15">
      <c r="A388" s="18"/>
      <c r="B388" s="234" t="s">
        <v>26</v>
      </c>
      <c r="C388" s="66">
        <v>6</v>
      </c>
      <c r="D388" s="66">
        <v>7</v>
      </c>
      <c r="E388" s="34"/>
      <c r="F388" s="67"/>
      <c r="G388" s="70">
        <v>0</v>
      </c>
      <c r="H388" s="70">
        <v>0</v>
      </c>
      <c r="I388" s="70">
        <v>0</v>
      </c>
      <c r="J388" s="71">
        <v>0</v>
      </c>
      <c r="K388" s="71">
        <v>6</v>
      </c>
      <c r="L388" s="71">
        <v>7</v>
      </c>
      <c r="M388" s="71">
        <v>24</v>
      </c>
      <c r="N388" s="71">
        <v>28</v>
      </c>
      <c r="O388" s="203"/>
    </row>
    <row r="389" spans="1:15">
      <c r="A389" s="18"/>
      <c r="B389" s="234" t="s">
        <v>27</v>
      </c>
      <c r="C389" s="66">
        <v>6</v>
      </c>
      <c r="D389" s="73" t="s">
        <v>48</v>
      </c>
      <c r="E389" s="34"/>
      <c r="F389" s="67"/>
      <c r="G389" s="70">
        <v>0.18</v>
      </c>
      <c r="H389" s="70">
        <v>0.18</v>
      </c>
      <c r="I389" s="71">
        <v>0</v>
      </c>
      <c r="J389" s="71">
        <v>0</v>
      </c>
      <c r="K389" s="71">
        <v>0.16</v>
      </c>
      <c r="L389" s="71">
        <v>0.16</v>
      </c>
      <c r="M389" s="71">
        <v>2.58</v>
      </c>
      <c r="N389" s="71">
        <v>2.58</v>
      </c>
      <c r="O389" s="203"/>
    </row>
    <row r="390" spans="1:15">
      <c r="A390" s="18"/>
      <c r="B390" s="234" t="s">
        <v>28</v>
      </c>
      <c r="C390" s="66">
        <v>180</v>
      </c>
      <c r="D390" s="73" t="s">
        <v>236</v>
      </c>
      <c r="E390" s="34"/>
      <c r="F390" s="67"/>
      <c r="G390" s="70">
        <v>0</v>
      </c>
      <c r="H390" s="70">
        <v>0</v>
      </c>
      <c r="I390" s="70">
        <v>0</v>
      </c>
      <c r="J390" s="71">
        <v>0</v>
      </c>
      <c r="K390" s="71">
        <v>0</v>
      </c>
      <c r="L390" s="71">
        <v>0</v>
      </c>
      <c r="M390" s="71">
        <v>0</v>
      </c>
      <c r="N390" s="71">
        <v>0</v>
      </c>
      <c r="O390" s="203"/>
    </row>
    <row r="391" spans="1:15">
      <c r="A391" s="29" t="s">
        <v>29</v>
      </c>
      <c r="B391" s="15"/>
      <c r="C391" s="106"/>
      <c r="D391" s="106"/>
      <c r="E391" s="29"/>
      <c r="F391" s="67"/>
      <c r="G391" s="70"/>
      <c r="H391" s="70"/>
      <c r="I391" s="70"/>
      <c r="J391" s="71"/>
      <c r="K391" s="71"/>
      <c r="L391" s="71"/>
      <c r="M391" s="71"/>
      <c r="N391" s="71"/>
      <c r="O391" s="203"/>
    </row>
    <row r="392" spans="1:15">
      <c r="A392" s="30"/>
      <c r="B392" s="229" t="s">
        <v>21</v>
      </c>
      <c r="C392" s="66">
        <v>95</v>
      </c>
      <c r="D392" s="66">
        <v>100</v>
      </c>
      <c r="E392" s="72" t="s">
        <v>75</v>
      </c>
      <c r="F392" s="67" t="s">
        <v>224</v>
      </c>
      <c r="G392" s="68">
        <v>0.38</v>
      </c>
      <c r="H392" s="68">
        <v>0.4</v>
      </c>
      <c r="I392" s="68">
        <v>0.38</v>
      </c>
      <c r="J392" s="68">
        <v>0.4</v>
      </c>
      <c r="K392" s="69">
        <v>9.31</v>
      </c>
      <c r="L392" s="68">
        <v>9.8000000000000007</v>
      </c>
      <c r="M392" s="69">
        <v>44.7</v>
      </c>
      <c r="N392" s="68">
        <v>47</v>
      </c>
      <c r="O392" s="203" t="s">
        <v>343</v>
      </c>
    </row>
    <row r="393" spans="1:15" ht="30">
      <c r="A393" s="81" t="s">
        <v>32</v>
      </c>
      <c r="B393" s="11"/>
      <c r="C393" s="110"/>
      <c r="D393" s="110"/>
      <c r="E393" s="81"/>
      <c r="F393" s="82"/>
      <c r="G393" s="83">
        <f t="shared" ref="G393:N393" si="19">G371+G381+G382+G386+G392</f>
        <v>8.1</v>
      </c>
      <c r="H393" s="83">
        <f t="shared" si="19"/>
        <v>10.430000000000001</v>
      </c>
      <c r="I393" s="83">
        <f t="shared" si="19"/>
        <v>11.090000000000002</v>
      </c>
      <c r="J393" s="83">
        <f t="shared" si="19"/>
        <v>15.06</v>
      </c>
      <c r="K393" s="83">
        <f t="shared" si="19"/>
        <v>43.480000000000004</v>
      </c>
      <c r="L393" s="83">
        <f t="shared" si="19"/>
        <v>53.05</v>
      </c>
      <c r="M393" s="83">
        <f t="shared" si="19"/>
        <v>304.8</v>
      </c>
      <c r="N393" s="83">
        <f t="shared" si="19"/>
        <v>410.53</v>
      </c>
      <c r="O393" s="205"/>
    </row>
    <row r="394" spans="1:15">
      <c r="A394" s="81" t="s">
        <v>33</v>
      </c>
      <c r="B394" s="12"/>
      <c r="C394" s="80"/>
      <c r="D394" s="80"/>
      <c r="E394" s="81"/>
      <c r="F394" s="84"/>
      <c r="G394" s="116"/>
      <c r="H394" s="116"/>
      <c r="I394" s="116"/>
      <c r="J394" s="86"/>
      <c r="K394" s="86"/>
      <c r="L394" s="86"/>
      <c r="M394" s="86"/>
      <c r="N394" s="86"/>
      <c r="O394" s="205"/>
    </row>
    <row r="395" spans="1:15" ht="30">
      <c r="A395" s="30"/>
      <c r="B395" s="229" t="s">
        <v>155</v>
      </c>
      <c r="C395" s="66"/>
      <c r="D395" s="66"/>
      <c r="E395" s="34" t="s">
        <v>35</v>
      </c>
      <c r="F395" s="87" t="s">
        <v>220</v>
      </c>
      <c r="G395" s="68">
        <v>3.55</v>
      </c>
      <c r="H395" s="68">
        <v>4.47</v>
      </c>
      <c r="I395" s="68">
        <v>6.02</v>
      </c>
      <c r="J395" s="69">
        <v>7.48</v>
      </c>
      <c r="K395" s="69">
        <v>8.67</v>
      </c>
      <c r="L395" s="69">
        <v>8.35</v>
      </c>
      <c r="M395" s="69">
        <v>105.65</v>
      </c>
      <c r="N395" s="69">
        <v>131.12</v>
      </c>
      <c r="O395" s="203" t="s">
        <v>372</v>
      </c>
    </row>
    <row r="396" spans="1:15">
      <c r="A396" s="30"/>
      <c r="B396" s="241" t="s">
        <v>288</v>
      </c>
      <c r="C396" s="66">
        <v>19</v>
      </c>
      <c r="D396" s="125">
        <v>19</v>
      </c>
      <c r="E396" s="34"/>
      <c r="F396" s="142"/>
      <c r="G396" s="70">
        <v>1.88</v>
      </c>
      <c r="H396" s="70">
        <v>1.87</v>
      </c>
      <c r="I396" s="70">
        <v>1.94</v>
      </c>
      <c r="J396" s="70">
        <v>1.85</v>
      </c>
      <c r="K396" s="71">
        <v>0</v>
      </c>
      <c r="L396" s="71">
        <v>0</v>
      </c>
      <c r="M396" s="71">
        <v>19.03</v>
      </c>
      <c r="N396" s="71">
        <v>16.96</v>
      </c>
      <c r="O396" s="203"/>
    </row>
    <row r="397" spans="1:15">
      <c r="A397" s="120"/>
      <c r="B397" s="244" t="s">
        <v>103</v>
      </c>
      <c r="C397" s="14">
        <v>58</v>
      </c>
      <c r="D397" s="14">
        <v>68</v>
      </c>
      <c r="E397" s="92"/>
      <c r="F397" s="143"/>
      <c r="G397" s="70">
        <v>0.38</v>
      </c>
      <c r="H397" s="70">
        <v>0.57999999999999996</v>
      </c>
      <c r="I397" s="70">
        <v>0.1</v>
      </c>
      <c r="J397" s="70">
        <v>0.14000000000000001</v>
      </c>
      <c r="K397" s="71">
        <v>5.14</v>
      </c>
      <c r="L397" s="71">
        <v>3.04</v>
      </c>
      <c r="M397" s="71">
        <v>23.08</v>
      </c>
      <c r="N397" s="71">
        <v>26.97</v>
      </c>
      <c r="O397" s="207"/>
    </row>
    <row r="398" spans="1:15">
      <c r="A398" s="33"/>
      <c r="B398" s="234" t="s">
        <v>156</v>
      </c>
      <c r="C398" s="66">
        <v>23</v>
      </c>
      <c r="D398" s="66">
        <v>28</v>
      </c>
      <c r="E398" s="131"/>
      <c r="F398" s="67"/>
      <c r="G398" s="70">
        <v>0.19</v>
      </c>
      <c r="H398" s="70">
        <v>0.85</v>
      </c>
      <c r="I398" s="70">
        <v>0.02</v>
      </c>
      <c r="J398" s="70">
        <v>0.02</v>
      </c>
      <c r="K398" s="71">
        <v>0.23</v>
      </c>
      <c r="L398" s="71">
        <v>1.23</v>
      </c>
      <c r="M398" s="71">
        <v>5.38</v>
      </c>
      <c r="N398" s="71">
        <v>13.22</v>
      </c>
      <c r="O398" s="203"/>
    </row>
    <row r="399" spans="1:15">
      <c r="A399" s="33"/>
      <c r="B399" s="234" t="s">
        <v>38</v>
      </c>
      <c r="C399" s="66">
        <v>21</v>
      </c>
      <c r="D399" s="66">
        <v>23</v>
      </c>
      <c r="E399" s="131"/>
      <c r="F399" s="67"/>
      <c r="G399" s="70">
        <v>0.03</v>
      </c>
      <c r="H399" s="70">
        <v>0.03</v>
      </c>
      <c r="I399" s="70">
        <v>0.01</v>
      </c>
      <c r="J399" s="70">
        <v>0.01</v>
      </c>
      <c r="K399" s="71">
        <v>0.18</v>
      </c>
      <c r="L399" s="71">
        <v>0.23</v>
      </c>
      <c r="M399" s="71">
        <v>4.63</v>
      </c>
      <c r="N399" s="71">
        <v>6.65</v>
      </c>
      <c r="O399" s="203"/>
    </row>
    <row r="400" spans="1:15">
      <c r="A400" s="33"/>
      <c r="B400" s="234" t="s">
        <v>39</v>
      </c>
      <c r="C400" s="66">
        <v>10</v>
      </c>
      <c r="D400" s="66">
        <v>12</v>
      </c>
      <c r="E400" s="88"/>
      <c r="F400" s="67"/>
      <c r="G400" s="70">
        <v>0.06</v>
      </c>
      <c r="H400" s="70">
        <v>0.09</v>
      </c>
      <c r="I400" s="70">
        <v>0</v>
      </c>
      <c r="J400" s="71">
        <v>0</v>
      </c>
      <c r="K400" s="71">
        <v>0.38</v>
      </c>
      <c r="L400" s="71">
        <v>0.5</v>
      </c>
      <c r="M400" s="71">
        <v>1.79</v>
      </c>
      <c r="N400" s="71">
        <v>2.84</v>
      </c>
      <c r="O400" s="203"/>
    </row>
    <row r="401" spans="1:15">
      <c r="A401" s="33"/>
      <c r="B401" s="234" t="s">
        <v>41</v>
      </c>
      <c r="C401" s="73" t="s">
        <v>40</v>
      </c>
      <c r="D401" s="73" t="s">
        <v>104</v>
      </c>
      <c r="E401" s="131"/>
      <c r="F401" s="67"/>
      <c r="G401" s="70">
        <v>0.1</v>
      </c>
      <c r="H401" s="70">
        <v>7.0000000000000007E-2</v>
      </c>
      <c r="I401" s="70">
        <v>0</v>
      </c>
      <c r="J401" s="71">
        <v>0.01</v>
      </c>
      <c r="K401" s="71">
        <v>0.59</v>
      </c>
      <c r="L401" s="71">
        <v>0.45</v>
      </c>
      <c r="M401" s="71">
        <v>2.67</v>
      </c>
      <c r="N401" s="71">
        <v>2.2599999999999998</v>
      </c>
      <c r="O401" s="203"/>
    </row>
    <row r="402" spans="1:15">
      <c r="A402" s="33"/>
      <c r="B402" s="234" t="s">
        <v>98</v>
      </c>
      <c r="C402" s="66">
        <v>6</v>
      </c>
      <c r="D402" s="73" t="s">
        <v>237</v>
      </c>
      <c r="E402" s="34"/>
      <c r="F402" s="67"/>
      <c r="G402" s="70">
        <v>0.05</v>
      </c>
      <c r="H402" s="70">
        <v>0.06</v>
      </c>
      <c r="I402" s="70">
        <v>0</v>
      </c>
      <c r="J402" s="71">
        <v>0</v>
      </c>
      <c r="K402" s="71">
        <v>0.22</v>
      </c>
      <c r="L402" s="71">
        <v>0.24</v>
      </c>
      <c r="M402" s="71">
        <v>1.17</v>
      </c>
      <c r="N402" s="71">
        <v>1.3</v>
      </c>
      <c r="O402" s="203"/>
    </row>
    <row r="403" spans="1:15">
      <c r="A403" s="33"/>
      <c r="B403" s="234" t="s">
        <v>147</v>
      </c>
      <c r="C403" s="66">
        <v>12</v>
      </c>
      <c r="D403" s="66">
        <v>15</v>
      </c>
      <c r="E403" s="34"/>
      <c r="F403" s="67"/>
      <c r="G403" s="70">
        <v>0.5</v>
      </c>
      <c r="H403" s="70">
        <v>0.52</v>
      </c>
      <c r="I403" s="70">
        <v>0</v>
      </c>
      <c r="J403" s="70">
        <v>0</v>
      </c>
      <c r="K403" s="71">
        <v>0.97</v>
      </c>
      <c r="L403" s="71">
        <v>1.29</v>
      </c>
      <c r="M403" s="71">
        <v>7.28</v>
      </c>
      <c r="N403" s="71">
        <v>10.08</v>
      </c>
      <c r="O403" s="203"/>
    </row>
    <row r="404" spans="1:15">
      <c r="A404" s="33"/>
      <c r="B404" s="234" t="s">
        <v>42</v>
      </c>
      <c r="C404" s="66">
        <v>5</v>
      </c>
      <c r="D404" s="66">
        <v>6</v>
      </c>
      <c r="E404" s="34"/>
      <c r="F404" s="67"/>
      <c r="G404" s="70">
        <v>0.17</v>
      </c>
      <c r="H404" s="70">
        <v>0.18</v>
      </c>
      <c r="I404" s="70">
        <v>0</v>
      </c>
      <c r="J404" s="70">
        <v>0</v>
      </c>
      <c r="K404" s="71">
        <v>0.57999999999999996</v>
      </c>
      <c r="L404" s="71">
        <v>0.67</v>
      </c>
      <c r="M404" s="71">
        <v>3.15</v>
      </c>
      <c r="N404" s="71">
        <v>4.0999999999999996</v>
      </c>
      <c r="O404" s="203"/>
    </row>
    <row r="405" spans="1:15">
      <c r="A405" s="33"/>
      <c r="B405" s="234" t="s">
        <v>100</v>
      </c>
      <c r="C405" s="66">
        <v>1</v>
      </c>
      <c r="D405" s="66">
        <v>1</v>
      </c>
      <c r="E405" s="34"/>
      <c r="F405" s="67"/>
      <c r="G405" s="70">
        <v>0.05</v>
      </c>
      <c r="H405" s="70">
        <v>0.05</v>
      </c>
      <c r="I405" s="70">
        <v>0</v>
      </c>
      <c r="J405" s="70">
        <v>0</v>
      </c>
      <c r="K405" s="71">
        <v>0.26</v>
      </c>
      <c r="L405" s="71">
        <v>0.26</v>
      </c>
      <c r="M405" s="71">
        <v>1.19</v>
      </c>
      <c r="N405" s="71">
        <v>1.19</v>
      </c>
      <c r="O405" s="203"/>
    </row>
    <row r="406" spans="1:15">
      <c r="A406" s="33"/>
      <c r="B406" s="234" t="s">
        <v>44</v>
      </c>
      <c r="C406" s="66">
        <v>6</v>
      </c>
      <c r="D406" s="66">
        <v>8</v>
      </c>
      <c r="E406" s="75"/>
      <c r="F406" s="67"/>
      <c r="G406" s="70">
        <v>0.13</v>
      </c>
      <c r="H406" s="70">
        <v>0.16</v>
      </c>
      <c r="I406" s="70">
        <v>0.3</v>
      </c>
      <c r="J406" s="70">
        <v>0.97</v>
      </c>
      <c r="K406" s="71">
        <v>0.11</v>
      </c>
      <c r="L406" s="71">
        <v>0.42</v>
      </c>
      <c r="M406" s="71">
        <v>3.32</v>
      </c>
      <c r="N406" s="71">
        <v>5.15</v>
      </c>
      <c r="O406" s="203"/>
    </row>
    <row r="407" spans="1:15">
      <c r="A407" s="33"/>
      <c r="B407" s="234" t="s">
        <v>15</v>
      </c>
      <c r="C407" s="66">
        <v>2</v>
      </c>
      <c r="D407" s="66">
        <v>2</v>
      </c>
      <c r="E407" s="34"/>
      <c r="F407" s="67"/>
      <c r="G407" s="70">
        <v>0.01</v>
      </c>
      <c r="H407" s="70">
        <v>0.01</v>
      </c>
      <c r="I407" s="70">
        <v>1.65</v>
      </c>
      <c r="J407" s="70">
        <v>2.48</v>
      </c>
      <c r="K407" s="71">
        <v>0.01</v>
      </c>
      <c r="L407" s="71">
        <v>0.02</v>
      </c>
      <c r="M407" s="71">
        <v>14.96</v>
      </c>
      <c r="N407" s="79">
        <v>22.4</v>
      </c>
      <c r="O407" s="203"/>
    </row>
    <row r="408" spans="1:15">
      <c r="A408" s="33"/>
      <c r="B408" s="234" t="s">
        <v>43</v>
      </c>
      <c r="C408" s="66">
        <v>2</v>
      </c>
      <c r="D408" s="66">
        <v>2</v>
      </c>
      <c r="E408" s="34"/>
      <c r="F408" s="67"/>
      <c r="G408" s="70">
        <v>0</v>
      </c>
      <c r="H408" s="70">
        <v>0</v>
      </c>
      <c r="I408" s="70">
        <v>2</v>
      </c>
      <c r="J408" s="70">
        <v>2</v>
      </c>
      <c r="K408" s="71">
        <v>0</v>
      </c>
      <c r="L408" s="71">
        <v>0</v>
      </c>
      <c r="M408" s="71">
        <v>18</v>
      </c>
      <c r="N408" s="71">
        <v>18</v>
      </c>
      <c r="O408" s="203"/>
    </row>
    <row r="409" spans="1:15">
      <c r="A409" s="33"/>
      <c r="B409" s="234" t="s">
        <v>28</v>
      </c>
      <c r="C409" s="66">
        <v>120</v>
      </c>
      <c r="D409" s="66">
        <v>160</v>
      </c>
      <c r="E409" s="34"/>
      <c r="F409" s="67"/>
      <c r="G409" s="70">
        <v>0</v>
      </c>
      <c r="H409" s="70">
        <v>0</v>
      </c>
      <c r="I409" s="70">
        <v>0</v>
      </c>
      <c r="J409" s="71">
        <v>0</v>
      </c>
      <c r="K409" s="71">
        <v>0</v>
      </c>
      <c r="L409" s="71">
        <v>0</v>
      </c>
      <c r="M409" s="71">
        <v>0</v>
      </c>
      <c r="N409" s="71">
        <v>0</v>
      </c>
      <c r="O409" s="203"/>
    </row>
    <row r="410" spans="1:15">
      <c r="A410" s="33"/>
      <c r="B410" s="229" t="s">
        <v>157</v>
      </c>
      <c r="C410" s="66"/>
      <c r="D410" s="66"/>
      <c r="E410" s="132" t="s">
        <v>47</v>
      </c>
      <c r="F410" s="124" t="s">
        <v>221</v>
      </c>
      <c r="G410" s="68">
        <v>10.029999999999999</v>
      </c>
      <c r="H410" s="68">
        <v>14.65</v>
      </c>
      <c r="I410" s="68">
        <v>5.36</v>
      </c>
      <c r="J410" s="69">
        <v>13.04</v>
      </c>
      <c r="K410" s="69">
        <v>4.08</v>
      </c>
      <c r="L410" s="69">
        <v>4.21</v>
      </c>
      <c r="M410" s="69">
        <v>139.4</v>
      </c>
      <c r="N410" s="69">
        <v>182.71</v>
      </c>
      <c r="O410" s="203" t="s">
        <v>373</v>
      </c>
    </row>
    <row r="411" spans="1:15">
      <c r="A411" s="166"/>
      <c r="B411" s="234" t="s">
        <v>158</v>
      </c>
      <c r="C411" s="66">
        <v>73</v>
      </c>
      <c r="D411" s="66">
        <v>85</v>
      </c>
      <c r="E411" s="72"/>
      <c r="F411" s="67"/>
      <c r="G411" s="70">
        <v>12.09</v>
      </c>
      <c r="H411" s="70">
        <v>14.23</v>
      </c>
      <c r="I411" s="70">
        <v>5.81</v>
      </c>
      <c r="J411" s="71">
        <v>8.15</v>
      </c>
      <c r="K411" s="71">
        <v>0</v>
      </c>
      <c r="L411" s="71">
        <v>0</v>
      </c>
      <c r="M411" s="71">
        <v>104.58</v>
      </c>
      <c r="N411" s="71">
        <v>148.49</v>
      </c>
      <c r="O411" s="204"/>
    </row>
    <row r="412" spans="1:15">
      <c r="A412" s="166"/>
      <c r="B412" s="234" t="s">
        <v>39</v>
      </c>
      <c r="C412" s="66">
        <v>12</v>
      </c>
      <c r="D412" s="66">
        <v>12</v>
      </c>
      <c r="E412" s="131"/>
      <c r="F412" s="67"/>
      <c r="G412" s="70">
        <v>0.08</v>
      </c>
      <c r="H412" s="70">
        <v>0.04</v>
      </c>
      <c r="I412" s="70">
        <v>0</v>
      </c>
      <c r="J412" s="70">
        <v>0</v>
      </c>
      <c r="K412" s="71">
        <v>0.47</v>
      </c>
      <c r="L412" s="71">
        <v>0.5</v>
      </c>
      <c r="M412" s="71">
        <v>2.15</v>
      </c>
      <c r="N412" s="71">
        <v>1.78</v>
      </c>
      <c r="O412" s="204"/>
    </row>
    <row r="413" spans="1:15">
      <c r="A413" s="166"/>
      <c r="B413" s="234" t="s">
        <v>41</v>
      </c>
      <c r="C413" s="73" t="s">
        <v>104</v>
      </c>
      <c r="D413" s="73" t="s">
        <v>104</v>
      </c>
      <c r="E413" s="131"/>
      <c r="F413" s="67"/>
      <c r="G413" s="70">
        <v>0.08</v>
      </c>
      <c r="H413" s="78">
        <v>0.06</v>
      </c>
      <c r="I413" s="70">
        <v>0</v>
      </c>
      <c r="J413" s="78">
        <v>0</v>
      </c>
      <c r="K413" s="71">
        <v>0.47</v>
      </c>
      <c r="L413" s="79">
        <v>0.55000000000000004</v>
      </c>
      <c r="M413" s="71">
        <v>2.15</v>
      </c>
      <c r="N413" s="79">
        <v>2</v>
      </c>
      <c r="O413" s="204"/>
    </row>
    <row r="414" spans="1:15">
      <c r="A414" s="166"/>
      <c r="B414" s="234" t="s">
        <v>42</v>
      </c>
      <c r="C414" s="73" t="s">
        <v>128</v>
      </c>
      <c r="D414" s="66">
        <v>4</v>
      </c>
      <c r="E414" s="34"/>
      <c r="F414" s="67"/>
      <c r="G414" s="70">
        <v>0.14000000000000001</v>
      </c>
      <c r="H414" s="78">
        <v>0.09</v>
      </c>
      <c r="I414" s="70">
        <v>0</v>
      </c>
      <c r="J414" s="78">
        <v>0</v>
      </c>
      <c r="K414" s="71">
        <v>0.47</v>
      </c>
      <c r="L414" s="79">
        <v>0.6</v>
      </c>
      <c r="M414" s="71">
        <v>2.52</v>
      </c>
      <c r="N414" s="79">
        <v>2.44</v>
      </c>
      <c r="O414" s="204"/>
    </row>
    <row r="415" spans="1:15">
      <c r="A415" s="166"/>
      <c r="B415" s="234" t="s">
        <v>43</v>
      </c>
      <c r="C415" s="73" t="s">
        <v>118</v>
      </c>
      <c r="D415" s="66">
        <v>2</v>
      </c>
      <c r="E415" s="34"/>
      <c r="F415" s="67"/>
      <c r="G415" s="70">
        <v>0</v>
      </c>
      <c r="H415" s="70">
        <v>0</v>
      </c>
      <c r="I415" s="70">
        <v>2</v>
      </c>
      <c r="J415" s="71">
        <v>2</v>
      </c>
      <c r="K415" s="71">
        <v>0</v>
      </c>
      <c r="L415" s="71">
        <v>0</v>
      </c>
      <c r="M415" s="71">
        <v>18</v>
      </c>
      <c r="N415" s="71">
        <v>18</v>
      </c>
      <c r="O415" s="204"/>
    </row>
    <row r="416" spans="1:15">
      <c r="A416" s="166"/>
      <c r="B416" s="234" t="s">
        <v>49</v>
      </c>
      <c r="C416" s="73" t="s">
        <v>108</v>
      </c>
      <c r="D416" s="66">
        <v>3</v>
      </c>
      <c r="E416" s="34"/>
      <c r="F416" s="67"/>
      <c r="G416" s="70">
        <v>0.23</v>
      </c>
      <c r="H416" s="78">
        <v>0.23</v>
      </c>
      <c r="I416" s="70">
        <v>0.04</v>
      </c>
      <c r="J416" s="78">
        <v>0.04</v>
      </c>
      <c r="K416" s="71">
        <v>2.56</v>
      </c>
      <c r="L416" s="79">
        <v>2.56</v>
      </c>
      <c r="M416" s="71">
        <v>10</v>
      </c>
      <c r="N416" s="79">
        <v>10</v>
      </c>
      <c r="O416" s="204"/>
    </row>
    <row r="417" spans="1:15">
      <c r="A417" s="166"/>
      <c r="B417" s="234" t="s">
        <v>28</v>
      </c>
      <c r="C417" s="66">
        <v>10</v>
      </c>
      <c r="D417" s="66">
        <v>10</v>
      </c>
      <c r="E417" s="34"/>
      <c r="F417" s="67"/>
      <c r="G417" s="70">
        <v>0</v>
      </c>
      <c r="H417" s="78">
        <v>0</v>
      </c>
      <c r="I417" s="70">
        <v>0</v>
      </c>
      <c r="J417" s="78">
        <v>0</v>
      </c>
      <c r="K417" s="71">
        <v>0</v>
      </c>
      <c r="L417" s="79">
        <v>0</v>
      </c>
      <c r="M417" s="71">
        <v>0</v>
      </c>
      <c r="N417" s="79">
        <v>0</v>
      </c>
      <c r="O417" s="204"/>
    </row>
    <row r="418" spans="1:15" ht="30">
      <c r="A418" s="166"/>
      <c r="B418" s="236" t="s">
        <v>159</v>
      </c>
      <c r="C418" s="66"/>
      <c r="D418" s="66"/>
      <c r="E418" s="72" t="s">
        <v>47</v>
      </c>
      <c r="F418" s="99" t="s">
        <v>238</v>
      </c>
      <c r="G418" s="68">
        <v>1.1499999999999999</v>
      </c>
      <c r="H418" s="68">
        <v>3.2</v>
      </c>
      <c r="I418" s="68">
        <v>2.4300000000000002</v>
      </c>
      <c r="J418" s="69">
        <v>2.85</v>
      </c>
      <c r="K418" s="69">
        <v>16.100000000000001</v>
      </c>
      <c r="L418" s="69">
        <v>20.420000000000002</v>
      </c>
      <c r="M418" s="69">
        <v>94.08</v>
      </c>
      <c r="N418" s="69">
        <v>120.4</v>
      </c>
      <c r="O418" s="204" t="s">
        <v>374</v>
      </c>
    </row>
    <row r="419" spans="1:15">
      <c r="A419" s="166"/>
      <c r="B419" s="251" t="s">
        <v>12</v>
      </c>
      <c r="C419" s="129">
        <v>19</v>
      </c>
      <c r="D419" s="129">
        <v>29</v>
      </c>
      <c r="E419" s="120"/>
      <c r="F419" s="144"/>
      <c r="G419" s="145">
        <v>1.1399999999999999</v>
      </c>
      <c r="H419" s="146">
        <v>2.97</v>
      </c>
      <c r="I419" s="145">
        <v>0.24</v>
      </c>
      <c r="J419" s="146">
        <v>2.81</v>
      </c>
      <c r="K419" s="145">
        <v>16.079999999999998</v>
      </c>
      <c r="L419" s="146">
        <v>17.86</v>
      </c>
      <c r="M419" s="145">
        <v>71.680000000000007</v>
      </c>
      <c r="N419" s="146">
        <v>110</v>
      </c>
      <c r="O419" s="204"/>
    </row>
    <row r="420" spans="1:15">
      <c r="A420" s="166"/>
      <c r="B420" s="251" t="s">
        <v>15</v>
      </c>
      <c r="C420" s="129">
        <v>3</v>
      </c>
      <c r="D420" s="129">
        <v>3</v>
      </c>
      <c r="E420" s="147"/>
      <c r="F420" s="144"/>
      <c r="G420" s="70">
        <v>0.01</v>
      </c>
      <c r="H420" s="78">
        <v>0.23</v>
      </c>
      <c r="I420" s="70">
        <v>2.19</v>
      </c>
      <c r="J420" s="78">
        <v>0.04</v>
      </c>
      <c r="K420" s="71">
        <v>0.02</v>
      </c>
      <c r="L420" s="79">
        <v>2.56</v>
      </c>
      <c r="M420" s="71">
        <v>22.4</v>
      </c>
      <c r="N420" s="79">
        <v>10</v>
      </c>
      <c r="O420" s="204"/>
    </row>
    <row r="421" spans="1:15">
      <c r="A421" s="33"/>
      <c r="B421" s="229" t="s">
        <v>160</v>
      </c>
      <c r="C421" s="66"/>
      <c r="D421" s="66"/>
      <c r="E421" s="72" t="s">
        <v>22</v>
      </c>
      <c r="F421" s="72" t="s">
        <v>22</v>
      </c>
      <c r="G421" s="68">
        <v>1.08</v>
      </c>
      <c r="H421" s="68">
        <v>1.08</v>
      </c>
      <c r="I421" s="69">
        <v>2.5499999999999998</v>
      </c>
      <c r="J421" s="69">
        <v>2.5499999999999998</v>
      </c>
      <c r="K421" s="69">
        <v>3.33</v>
      </c>
      <c r="L421" s="69">
        <v>3.33</v>
      </c>
      <c r="M421" s="69">
        <v>41.44</v>
      </c>
      <c r="N421" s="69">
        <v>41.44</v>
      </c>
      <c r="O421" s="203" t="s">
        <v>375</v>
      </c>
    </row>
    <row r="422" spans="1:15">
      <c r="A422" s="33"/>
      <c r="B422" s="234" t="s">
        <v>55</v>
      </c>
      <c r="C422" s="66">
        <v>65</v>
      </c>
      <c r="D422" s="66">
        <v>65</v>
      </c>
      <c r="E422" s="72"/>
      <c r="F422" s="72"/>
      <c r="G422" s="70">
        <v>0.99</v>
      </c>
      <c r="H422" s="70">
        <v>0.99</v>
      </c>
      <c r="I422" s="70">
        <v>0.12</v>
      </c>
      <c r="J422" s="70">
        <v>0.12</v>
      </c>
      <c r="K422" s="71">
        <v>2.84</v>
      </c>
      <c r="L422" s="71">
        <v>2.84</v>
      </c>
      <c r="M422" s="71">
        <v>16.559999999999999</v>
      </c>
      <c r="N422" s="71">
        <v>16.559999999999999</v>
      </c>
      <c r="O422" s="203"/>
    </row>
    <row r="423" spans="1:15">
      <c r="A423" s="33"/>
      <c r="B423" s="234" t="s">
        <v>161</v>
      </c>
      <c r="C423" s="66">
        <v>8</v>
      </c>
      <c r="D423" s="66">
        <v>8</v>
      </c>
      <c r="E423" s="72"/>
      <c r="F423" s="72"/>
      <c r="G423" s="70">
        <v>0.03</v>
      </c>
      <c r="H423" s="70">
        <v>0.03</v>
      </c>
      <c r="I423" s="70">
        <v>0</v>
      </c>
      <c r="J423" s="70">
        <v>0</v>
      </c>
      <c r="K423" s="71">
        <v>0.2</v>
      </c>
      <c r="L423" s="71">
        <v>0.2</v>
      </c>
      <c r="M423" s="71">
        <v>0.87</v>
      </c>
      <c r="N423" s="71">
        <v>0.87</v>
      </c>
      <c r="O423" s="203"/>
    </row>
    <row r="424" spans="1:15">
      <c r="A424" s="33"/>
      <c r="B424" s="234" t="s">
        <v>41</v>
      </c>
      <c r="C424" s="66">
        <v>7</v>
      </c>
      <c r="D424" s="66">
        <v>7</v>
      </c>
      <c r="E424" s="72"/>
      <c r="F424" s="72"/>
      <c r="G424" s="70">
        <v>0.03</v>
      </c>
      <c r="H424" s="78">
        <v>0.03</v>
      </c>
      <c r="I424" s="70">
        <v>0</v>
      </c>
      <c r="J424" s="78">
        <v>0</v>
      </c>
      <c r="K424" s="71">
        <v>0.18</v>
      </c>
      <c r="L424" s="79">
        <v>0.18</v>
      </c>
      <c r="M424" s="71">
        <v>1.03</v>
      </c>
      <c r="N424" s="79">
        <v>1.03</v>
      </c>
      <c r="O424" s="203"/>
    </row>
    <row r="425" spans="1:15">
      <c r="A425" s="33"/>
      <c r="B425" s="234" t="s">
        <v>162</v>
      </c>
      <c r="C425" s="66">
        <v>1</v>
      </c>
      <c r="D425" s="66">
        <v>1</v>
      </c>
      <c r="E425" s="72"/>
      <c r="F425" s="72"/>
      <c r="G425" s="70">
        <v>0.03</v>
      </c>
      <c r="H425" s="78">
        <v>0.03</v>
      </c>
      <c r="I425" s="70">
        <v>0</v>
      </c>
      <c r="J425" s="78">
        <v>0</v>
      </c>
      <c r="K425" s="71">
        <v>0.11</v>
      </c>
      <c r="L425" s="79">
        <v>0.11</v>
      </c>
      <c r="M425" s="71">
        <v>0.48</v>
      </c>
      <c r="N425" s="79">
        <v>0.48</v>
      </c>
      <c r="O425" s="203"/>
    </row>
    <row r="426" spans="1:15">
      <c r="A426" s="33"/>
      <c r="B426" s="234" t="s">
        <v>43</v>
      </c>
      <c r="C426" s="66">
        <v>2.5</v>
      </c>
      <c r="D426" s="66">
        <v>2.5</v>
      </c>
      <c r="E426" s="72"/>
      <c r="F426" s="72"/>
      <c r="G426" s="70">
        <v>0</v>
      </c>
      <c r="H426" s="78">
        <v>0</v>
      </c>
      <c r="I426" s="70">
        <v>2.5</v>
      </c>
      <c r="J426" s="78">
        <v>2.5</v>
      </c>
      <c r="K426" s="71">
        <v>0</v>
      </c>
      <c r="L426" s="79">
        <v>0</v>
      </c>
      <c r="M426" s="71">
        <v>22.5</v>
      </c>
      <c r="N426" s="79">
        <v>22.5</v>
      </c>
      <c r="O426" s="203"/>
    </row>
    <row r="427" spans="1:15" ht="30">
      <c r="A427" s="33"/>
      <c r="B427" s="229" t="s">
        <v>83</v>
      </c>
      <c r="C427" s="66"/>
      <c r="D427" s="66"/>
      <c r="E427" s="72" t="s">
        <v>35</v>
      </c>
      <c r="F427" s="67" t="s">
        <v>24</v>
      </c>
      <c r="G427" s="68">
        <v>0.62</v>
      </c>
      <c r="H427" s="68">
        <v>0.83</v>
      </c>
      <c r="I427" s="68">
        <v>0.03</v>
      </c>
      <c r="J427" s="69">
        <v>0.04</v>
      </c>
      <c r="K427" s="69">
        <v>12.12</v>
      </c>
      <c r="L427" s="69">
        <v>15.15</v>
      </c>
      <c r="M427" s="69">
        <v>51.8</v>
      </c>
      <c r="N427" s="69">
        <v>65</v>
      </c>
      <c r="O427" s="203" t="s">
        <v>348</v>
      </c>
    </row>
    <row r="428" spans="1:15">
      <c r="A428" s="33"/>
      <c r="B428" s="234" t="s">
        <v>84</v>
      </c>
      <c r="C428" s="66">
        <v>12</v>
      </c>
      <c r="D428" s="66">
        <v>13</v>
      </c>
      <c r="E428" s="34"/>
      <c r="F428" s="67"/>
      <c r="G428" s="70">
        <v>0.62</v>
      </c>
      <c r="H428" s="70">
        <v>0.83</v>
      </c>
      <c r="I428" s="70">
        <v>0.03</v>
      </c>
      <c r="J428" s="70">
        <v>0.04</v>
      </c>
      <c r="K428" s="71">
        <v>6.12</v>
      </c>
      <c r="L428" s="71">
        <v>8.15</v>
      </c>
      <c r="M428" s="71">
        <v>27.8</v>
      </c>
      <c r="N428" s="71">
        <v>37</v>
      </c>
      <c r="O428" s="203"/>
    </row>
    <row r="429" spans="1:15">
      <c r="A429" s="33"/>
      <c r="B429" s="234" t="s">
        <v>26</v>
      </c>
      <c r="C429" s="66">
        <v>6</v>
      </c>
      <c r="D429" s="66">
        <v>7</v>
      </c>
      <c r="E429" s="34"/>
      <c r="F429" s="67"/>
      <c r="G429" s="70">
        <v>0</v>
      </c>
      <c r="H429" s="70">
        <v>0</v>
      </c>
      <c r="I429" s="70">
        <v>0</v>
      </c>
      <c r="J429" s="70">
        <v>0</v>
      </c>
      <c r="K429" s="71">
        <v>6</v>
      </c>
      <c r="L429" s="71">
        <v>7</v>
      </c>
      <c r="M429" s="71">
        <v>24</v>
      </c>
      <c r="N429" s="71">
        <v>28</v>
      </c>
      <c r="O429" s="203"/>
    </row>
    <row r="430" spans="1:15">
      <c r="A430" s="33"/>
      <c r="B430" s="234" t="s">
        <v>28</v>
      </c>
      <c r="C430" s="66">
        <v>160</v>
      </c>
      <c r="D430" s="66">
        <v>190</v>
      </c>
      <c r="E430" s="34"/>
      <c r="F430" s="67"/>
      <c r="G430" s="70">
        <v>0</v>
      </c>
      <c r="H430" s="70">
        <v>0</v>
      </c>
      <c r="I430" s="70">
        <v>0</v>
      </c>
      <c r="J430" s="70">
        <v>0</v>
      </c>
      <c r="K430" s="71">
        <v>0</v>
      </c>
      <c r="L430" s="71">
        <v>0</v>
      </c>
      <c r="M430" s="71">
        <v>0</v>
      </c>
      <c r="N430" s="71">
        <v>0</v>
      </c>
      <c r="O430" s="203"/>
    </row>
    <row r="431" spans="1:15">
      <c r="A431" s="33"/>
      <c r="B431" s="236" t="s">
        <v>58</v>
      </c>
      <c r="C431" s="66">
        <v>20</v>
      </c>
      <c r="D431" s="76">
        <v>27</v>
      </c>
      <c r="E431" s="72" t="s">
        <v>59</v>
      </c>
      <c r="F431" s="99" t="s">
        <v>222</v>
      </c>
      <c r="G431" s="68">
        <v>1.52</v>
      </c>
      <c r="H431" s="68">
        <v>2.0499999999999998</v>
      </c>
      <c r="I431" s="68">
        <v>0.16</v>
      </c>
      <c r="J431" s="69">
        <v>0.22</v>
      </c>
      <c r="K431" s="69">
        <v>9.8000000000000007</v>
      </c>
      <c r="L431" s="69">
        <v>13.8</v>
      </c>
      <c r="M431" s="69">
        <v>47</v>
      </c>
      <c r="N431" s="69">
        <v>67.599999999999994</v>
      </c>
      <c r="O431" s="203" t="s">
        <v>269</v>
      </c>
    </row>
    <row r="432" spans="1:15">
      <c r="A432" s="166"/>
      <c r="B432" s="236" t="s">
        <v>60</v>
      </c>
      <c r="C432" s="76">
        <v>28</v>
      </c>
      <c r="D432" s="76">
        <v>35</v>
      </c>
      <c r="E432" s="100" t="s">
        <v>61</v>
      </c>
      <c r="F432" s="99" t="s">
        <v>223</v>
      </c>
      <c r="G432" s="101">
        <v>1.57</v>
      </c>
      <c r="H432" s="101">
        <v>1.96</v>
      </c>
      <c r="I432" s="101">
        <v>0.31</v>
      </c>
      <c r="J432" s="102">
        <v>0.39</v>
      </c>
      <c r="K432" s="102">
        <v>13.8</v>
      </c>
      <c r="L432" s="102">
        <v>17.3</v>
      </c>
      <c r="M432" s="102">
        <v>65</v>
      </c>
      <c r="N432" s="102">
        <v>81</v>
      </c>
      <c r="O432" s="204" t="s">
        <v>270</v>
      </c>
    </row>
    <row r="433" spans="1:15">
      <c r="A433" s="81" t="s">
        <v>62</v>
      </c>
      <c r="B433" s="11"/>
      <c r="C433" s="110"/>
      <c r="D433" s="110"/>
      <c r="E433" s="81"/>
      <c r="F433" s="82"/>
      <c r="G433" s="83">
        <f t="shared" ref="G433:N433" si="20">G395+G410+G418+G421+G427+G431+G432</f>
        <v>19.52</v>
      </c>
      <c r="H433" s="83">
        <f t="shared" si="20"/>
        <v>28.24</v>
      </c>
      <c r="I433" s="83">
        <f t="shared" si="20"/>
        <v>16.86</v>
      </c>
      <c r="J433" s="83">
        <f t="shared" si="20"/>
        <v>26.57</v>
      </c>
      <c r="K433" s="83">
        <f t="shared" si="20"/>
        <v>67.899999999999991</v>
      </c>
      <c r="L433" s="83">
        <f t="shared" si="20"/>
        <v>82.56</v>
      </c>
      <c r="M433" s="83">
        <f t="shared" si="20"/>
        <v>544.37</v>
      </c>
      <c r="N433" s="83">
        <f t="shared" si="20"/>
        <v>689.2700000000001</v>
      </c>
      <c r="O433" s="205"/>
    </row>
    <row r="434" spans="1:15">
      <c r="A434" s="81" t="s">
        <v>63</v>
      </c>
      <c r="B434" s="12"/>
      <c r="C434" s="80"/>
      <c r="D434" s="80"/>
      <c r="E434" s="81"/>
      <c r="F434" s="84"/>
      <c r="G434" s="116"/>
      <c r="H434" s="116"/>
      <c r="I434" s="116"/>
      <c r="J434" s="86"/>
      <c r="K434" s="86"/>
      <c r="L434" s="86"/>
      <c r="M434" s="86"/>
      <c r="N434" s="86"/>
      <c r="O434" s="205"/>
    </row>
    <row r="435" spans="1:15">
      <c r="A435" s="33"/>
      <c r="B435" s="229" t="s">
        <v>163</v>
      </c>
      <c r="C435" s="66"/>
      <c r="D435" s="66"/>
      <c r="E435" s="72" t="s">
        <v>22</v>
      </c>
      <c r="F435" s="72" t="s">
        <v>221</v>
      </c>
      <c r="G435" s="68">
        <v>3.54</v>
      </c>
      <c r="H435" s="68">
        <v>4.37</v>
      </c>
      <c r="I435" s="68">
        <v>3.59</v>
      </c>
      <c r="J435" s="69">
        <v>4.46</v>
      </c>
      <c r="K435" s="69">
        <v>27.71</v>
      </c>
      <c r="L435" s="69">
        <v>36.270000000000003</v>
      </c>
      <c r="M435" s="69">
        <v>135.28</v>
      </c>
      <c r="N435" s="69">
        <v>170.61</v>
      </c>
      <c r="O435" s="203" t="s">
        <v>376</v>
      </c>
    </row>
    <row r="436" spans="1:15">
      <c r="A436" s="33"/>
      <c r="B436" s="234" t="s">
        <v>49</v>
      </c>
      <c r="C436" s="66" t="s">
        <v>281</v>
      </c>
      <c r="D436" s="66" t="s">
        <v>287</v>
      </c>
      <c r="E436" s="34"/>
      <c r="F436" s="67"/>
      <c r="G436" s="70">
        <v>2.94</v>
      </c>
      <c r="H436" s="70">
        <v>3.72</v>
      </c>
      <c r="I436" s="70">
        <v>0.14000000000000001</v>
      </c>
      <c r="J436" s="71">
        <v>0.53</v>
      </c>
      <c r="K436" s="71">
        <v>21.96</v>
      </c>
      <c r="L436" s="71">
        <v>29.28</v>
      </c>
      <c r="M436" s="71">
        <v>78.900000000000006</v>
      </c>
      <c r="N436" s="71">
        <v>104.61</v>
      </c>
      <c r="O436" s="203"/>
    </row>
    <row r="437" spans="1:15">
      <c r="A437" s="33"/>
      <c r="B437" s="234" t="s">
        <v>14</v>
      </c>
      <c r="C437" s="66">
        <v>15</v>
      </c>
      <c r="D437" s="66">
        <v>20</v>
      </c>
      <c r="E437" s="107"/>
      <c r="F437" s="67"/>
      <c r="G437" s="70">
        <v>0.26</v>
      </c>
      <c r="H437" s="70">
        <v>0.34</v>
      </c>
      <c r="I437" s="70">
        <v>0.18</v>
      </c>
      <c r="J437" s="70">
        <v>0.24</v>
      </c>
      <c r="K437" s="71">
        <v>0.7</v>
      </c>
      <c r="L437" s="71">
        <v>0.93</v>
      </c>
      <c r="M437" s="71">
        <v>5.51</v>
      </c>
      <c r="N437" s="71">
        <v>7.34</v>
      </c>
      <c r="O437" s="203"/>
    </row>
    <row r="438" spans="1:15">
      <c r="A438" s="33"/>
      <c r="B438" s="250" t="s">
        <v>13</v>
      </c>
      <c r="C438" s="73" t="s">
        <v>258</v>
      </c>
      <c r="D438" s="66">
        <v>5.5</v>
      </c>
      <c r="E438" s="74"/>
      <c r="F438" s="67"/>
      <c r="G438" s="70">
        <v>0.33</v>
      </c>
      <c r="H438" s="70">
        <v>0.28999999999999998</v>
      </c>
      <c r="I438" s="70">
        <v>0.21</v>
      </c>
      <c r="J438" s="70">
        <v>0.21</v>
      </c>
      <c r="K438" s="71">
        <v>0.03</v>
      </c>
      <c r="L438" s="71">
        <v>0.03</v>
      </c>
      <c r="M438" s="71">
        <v>3.17</v>
      </c>
      <c r="N438" s="71">
        <v>3.17</v>
      </c>
      <c r="O438" s="203"/>
    </row>
    <row r="439" spans="1:15">
      <c r="A439" s="33"/>
      <c r="B439" s="234" t="s">
        <v>165</v>
      </c>
      <c r="C439" s="66" t="s">
        <v>286</v>
      </c>
      <c r="D439" s="66" t="s">
        <v>285</v>
      </c>
      <c r="E439" s="34"/>
      <c r="F439" s="67"/>
      <c r="G439" s="70">
        <v>0</v>
      </c>
      <c r="H439" s="70">
        <v>0</v>
      </c>
      <c r="I439" s="70">
        <v>0</v>
      </c>
      <c r="J439" s="71">
        <v>0</v>
      </c>
      <c r="K439" s="71">
        <v>5</v>
      </c>
      <c r="L439" s="71">
        <v>6</v>
      </c>
      <c r="M439" s="71">
        <v>20</v>
      </c>
      <c r="N439" s="71">
        <v>24</v>
      </c>
      <c r="O439" s="203"/>
    </row>
    <row r="440" spans="1:15">
      <c r="A440" s="33"/>
      <c r="B440" s="234" t="s">
        <v>66</v>
      </c>
      <c r="C440" s="66">
        <v>0.7</v>
      </c>
      <c r="D440" s="66">
        <v>0.9</v>
      </c>
      <c r="E440" s="34"/>
      <c r="F440" s="67"/>
      <c r="G440" s="70">
        <v>0</v>
      </c>
      <c r="H440" s="70">
        <v>0.01</v>
      </c>
      <c r="I440" s="70">
        <v>0</v>
      </c>
      <c r="J440" s="71">
        <v>0</v>
      </c>
      <c r="K440" s="71">
        <v>0</v>
      </c>
      <c r="L440" s="71">
        <v>0.01</v>
      </c>
      <c r="M440" s="71">
        <v>0</v>
      </c>
      <c r="N440" s="71">
        <v>0.09</v>
      </c>
      <c r="O440" s="203"/>
    </row>
    <row r="441" spans="1:15">
      <c r="A441" s="33"/>
      <c r="B441" s="234" t="s">
        <v>15</v>
      </c>
      <c r="C441" s="66">
        <v>2.5</v>
      </c>
      <c r="D441" s="66">
        <v>2.5</v>
      </c>
      <c r="E441" s="34"/>
      <c r="F441" s="67"/>
      <c r="G441" s="70">
        <v>0.01</v>
      </c>
      <c r="H441" s="70">
        <v>0.01</v>
      </c>
      <c r="I441" s="70">
        <v>2.06</v>
      </c>
      <c r="J441" s="70">
        <v>2.48</v>
      </c>
      <c r="K441" s="71">
        <v>0.02</v>
      </c>
      <c r="L441" s="71">
        <v>0.02</v>
      </c>
      <c r="M441" s="71">
        <v>18.7</v>
      </c>
      <c r="N441" s="71">
        <v>22.4</v>
      </c>
      <c r="O441" s="203"/>
    </row>
    <row r="442" spans="1:15">
      <c r="A442" s="33"/>
      <c r="B442" s="234" t="s">
        <v>43</v>
      </c>
      <c r="C442" s="66">
        <v>1</v>
      </c>
      <c r="D442" s="66">
        <v>1</v>
      </c>
      <c r="E442" s="34"/>
      <c r="F442" s="67"/>
      <c r="G442" s="70">
        <v>0</v>
      </c>
      <c r="H442" s="70">
        <v>0</v>
      </c>
      <c r="I442" s="70">
        <v>1</v>
      </c>
      <c r="J442" s="70">
        <v>1</v>
      </c>
      <c r="K442" s="71">
        <v>0</v>
      </c>
      <c r="L442" s="71">
        <v>0</v>
      </c>
      <c r="M442" s="71">
        <v>9</v>
      </c>
      <c r="N442" s="71">
        <v>9</v>
      </c>
      <c r="O442" s="203"/>
    </row>
    <row r="443" spans="1:15" ht="30">
      <c r="A443" s="166"/>
      <c r="B443" s="229" t="s">
        <v>67</v>
      </c>
      <c r="C443" s="66">
        <v>180</v>
      </c>
      <c r="D443" s="66">
        <v>200</v>
      </c>
      <c r="E443" s="72" t="s">
        <v>24</v>
      </c>
      <c r="F443" s="67" t="s">
        <v>220</v>
      </c>
      <c r="G443" s="68">
        <v>4.3499999999999996</v>
      </c>
      <c r="H443" s="68">
        <v>4.83</v>
      </c>
      <c r="I443" s="69">
        <v>3.75</v>
      </c>
      <c r="J443" s="69">
        <v>4.16</v>
      </c>
      <c r="K443" s="69">
        <v>7.2</v>
      </c>
      <c r="L443" s="69">
        <v>8</v>
      </c>
      <c r="M443" s="69">
        <v>81</v>
      </c>
      <c r="N443" s="69">
        <v>90</v>
      </c>
      <c r="O443" s="204" t="s">
        <v>272</v>
      </c>
    </row>
    <row r="444" spans="1:15" ht="30">
      <c r="A444" s="81" t="s">
        <v>68</v>
      </c>
      <c r="B444" s="11"/>
      <c r="C444" s="110"/>
      <c r="D444" s="109"/>
      <c r="E444" s="81"/>
      <c r="F444" s="84"/>
      <c r="G444" s="83">
        <f t="shared" ref="G444:N444" si="21">G435+G443</f>
        <v>7.89</v>
      </c>
      <c r="H444" s="83">
        <f t="shared" si="21"/>
        <v>9.1999999999999993</v>
      </c>
      <c r="I444" s="83">
        <f t="shared" si="21"/>
        <v>7.34</v>
      </c>
      <c r="J444" s="83">
        <f t="shared" si="21"/>
        <v>8.620000000000001</v>
      </c>
      <c r="K444" s="83">
        <f t="shared" si="21"/>
        <v>34.910000000000004</v>
      </c>
      <c r="L444" s="83">
        <f t="shared" si="21"/>
        <v>44.27</v>
      </c>
      <c r="M444" s="83">
        <f t="shared" si="21"/>
        <v>216.28</v>
      </c>
      <c r="N444" s="83">
        <f t="shared" si="21"/>
        <v>260.61</v>
      </c>
      <c r="O444" s="208"/>
    </row>
    <row r="445" spans="1:15">
      <c r="A445" s="111" t="s">
        <v>69</v>
      </c>
      <c r="B445" s="20"/>
      <c r="C445" s="109"/>
      <c r="D445" s="110"/>
      <c r="E445" s="111"/>
      <c r="F445" s="82"/>
      <c r="G445" s="83">
        <f t="shared" ref="G445:N445" si="22">G393+G433+G444</f>
        <v>35.51</v>
      </c>
      <c r="H445" s="83">
        <f t="shared" si="22"/>
        <v>47.870000000000005</v>
      </c>
      <c r="I445" s="83">
        <f t="shared" si="22"/>
        <v>35.290000000000006</v>
      </c>
      <c r="J445" s="83">
        <f t="shared" si="22"/>
        <v>50.25</v>
      </c>
      <c r="K445" s="83">
        <f t="shared" si="22"/>
        <v>146.29</v>
      </c>
      <c r="L445" s="83">
        <f t="shared" si="22"/>
        <v>179.88000000000002</v>
      </c>
      <c r="M445" s="148">
        <f t="shared" si="22"/>
        <v>1065.45</v>
      </c>
      <c r="N445" s="83">
        <f t="shared" si="22"/>
        <v>1360.4100000000003</v>
      </c>
      <c r="O445" s="208"/>
    </row>
    <row r="447" spans="1:15" ht="15" customHeight="1">
      <c r="A447" s="282" t="s">
        <v>369</v>
      </c>
      <c r="B447" s="283" t="s">
        <v>248</v>
      </c>
      <c r="C447" s="285" t="s">
        <v>1</v>
      </c>
      <c r="D447" s="286"/>
      <c r="E447" s="285" t="s">
        <v>2</v>
      </c>
      <c r="F447" s="289"/>
      <c r="G447" s="291" t="s">
        <v>3</v>
      </c>
      <c r="H447" s="292"/>
      <c r="I447" s="292"/>
      <c r="J447" s="292"/>
      <c r="K447" s="293"/>
      <c r="L447" s="247"/>
      <c r="M447" s="294" t="s">
        <v>4</v>
      </c>
      <c r="N447" s="286"/>
      <c r="O447" s="283" t="s">
        <v>338</v>
      </c>
    </row>
    <row r="448" spans="1:15">
      <c r="A448" s="282"/>
      <c r="B448" s="284"/>
      <c r="C448" s="287"/>
      <c r="D448" s="288"/>
      <c r="E448" s="287"/>
      <c r="F448" s="290"/>
      <c r="G448" s="291" t="s">
        <v>339</v>
      </c>
      <c r="H448" s="298"/>
      <c r="I448" s="291" t="s">
        <v>340</v>
      </c>
      <c r="J448" s="298"/>
      <c r="K448" s="291" t="s">
        <v>341</v>
      </c>
      <c r="L448" s="298"/>
      <c r="M448" s="295"/>
      <c r="N448" s="288"/>
      <c r="O448" s="284"/>
    </row>
    <row r="449" spans="1:15" ht="30">
      <c r="A449" s="21" t="s">
        <v>279</v>
      </c>
      <c r="B449" s="3"/>
      <c r="C449" s="21"/>
      <c r="D449" s="21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</row>
    <row r="450" spans="1:15">
      <c r="A450" s="21" t="s">
        <v>166</v>
      </c>
      <c r="B450" s="3"/>
      <c r="C450" s="21"/>
      <c r="D450" s="21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</row>
    <row r="451" spans="1:15">
      <c r="A451" s="21" t="s">
        <v>9</v>
      </c>
      <c r="B451" s="252"/>
      <c r="C451" s="209"/>
      <c r="D451" s="209"/>
      <c r="E451" s="149"/>
      <c r="F451" s="149"/>
      <c r="G451" s="116"/>
      <c r="H451" s="116"/>
      <c r="I451" s="116"/>
      <c r="J451" s="116"/>
      <c r="K451" s="86"/>
      <c r="L451" s="86"/>
      <c r="M451" s="86"/>
      <c r="N451" s="86"/>
      <c r="O451" s="205"/>
    </row>
    <row r="452" spans="1:15" ht="30">
      <c r="A452" s="18"/>
      <c r="B452" s="229" t="s">
        <v>167</v>
      </c>
      <c r="C452" s="66"/>
      <c r="D452" s="66"/>
      <c r="E452" s="72" t="s">
        <v>35</v>
      </c>
      <c r="F452" s="87" t="s">
        <v>24</v>
      </c>
      <c r="G452" s="68">
        <v>4.42</v>
      </c>
      <c r="H452" s="68">
        <v>5.45</v>
      </c>
      <c r="I452" s="68">
        <v>5.37</v>
      </c>
      <c r="J452" s="69">
        <v>6.67</v>
      </c>
      <c r="K452" s="69">
        <v>21.18</v>
      </c>
      <c r="L452" s="69">
        <v>26.99</v>
      </c>
      <c r="M452" s="69">
        <v>131.44999999999999</v>
      </c>
      <c r="N452" s="69">
        <v>195.76</v>
      </c>
      <c r="O452" s="203" t="s">
        <v>342</v>
      </c>
    </row>
    <row r="453" spans="1:15">
      <c r="A453" s="18"/>
      <c r="B453" s="234" t="s">
        <v>168</v>
      </c>
      <c r="C453" s="66">
        <v>15</v>
      </c>
      <c r="D453" s="66">
        <v>23</v>
      </c>
      <c r="E453" s="74"/>
      <c r="F453" s="67"/>
      <c r="G453" s="70">
        <v>1.1499999999999999</v>
      </c>
      <c r="H453" s="70">
        <v>1.67</v>
      </c>
      <c r="I453" s="70">
        <v>0.08</v>
      </c>
      <c r="J453" s="71">
        <v>0.13</v>
      </c>
      <c r="K453" s="71">
        <v>12.79</v>
      </c>
      <c r="L453" s="71">
        <v>17.45</v>
      </c>
      <c r="M453" s="71">
        <v>36.39</v>
      </c>
      <c r="N453" s="71">
        <v>81.97</v>
      </c>
      <c r="O453" s="203"/>
    </row>
    <row r="454" spans="1:15">
      <c r="A454" s="18"/>
      <c r="B454" s="234" t="s">
        <v>14</v>
      </c>
      <c r="C454" s="66">
        <v>130</v>
      </c>
      <c r="D454" s="66">
        <v>150</v>
      </c>
      <c r="E454" s="34"/>
      <c r="F454" s="67"/>
      <c r="G454" s="70">
        <v>3.26</v>
      </c>
      <c r="H454" s="70">
        <v>3.77</v>
      </c>
      <c r="I454" s="70">
        <v>2.81</v>
      </c>
      <c r="J454" s="70">
        <v>3.25</v>
      </c>
      <c r="K454" s="71">
        <v>5.37</v>
      </c>
      <c r="L454" s="71">
        <v>6.02</v>
      </c>
      <c r="M454" s="71">
        <v>60.66</v>
      </c>
      <c r="N454" s="71">
        <v>70</v>
      </c>
      <c r="O454" s="203"/>
    </row>
    <row r="455" spans="1:15">
      <c r="A455" s="29"/>
      <c r="B455" s="234" t="s">
        <v>26</v>
      </c>
      <c r="C455" s="66">
        <v>3</v>
      </c>
      <c r="D455" s="66">
        <v>3.5</v>
      </c>
      <c r="E455" s="34" t="s">
        <v>169</v>
      </c>
      <c r="F455" s="67"/>
      <c r="G455" s="70">
        <v>0</v>
      </c>
      <c r="H455" s="70">
        <v>0</v>
      </c>
      <c r="I455" s="70">
        <v>0</v>
      </c>
      <c r="J455" s="71">
        <v>0</v>
      </c>
      <c r="K455" s="71">
        <v>3</v>
      </c>
      <c r="L455" s="71">
        <v>3.5</v>
      </c>
      <c r="M455" s="71">
        <v>12</v>
      </c>
      <c r="N455" s="71">
        <v>14</v>
      </c>
      <c r="O455" s="203"/>
    </row>
    <row r="456" spans="1:15">
      <c r="A456" s="18"/>
      <c r="B456" s="234" t="s">
        <v>15</v>
      </c>
      <c r="C456" s="66">
        <v>3</v>
      </c>
      <c r="D456" s="66">
        <v>4</v>
      </c>
      <c r="E456" s="34"/>
      <c r="F456" s="67"/>
      <c r="G456" s="78">
        <v>0.01</v>
      </c>
      <c r="H456" s="70">
        <v>0.01</v>
      </c>
      <c r="I456" s="70">
        <v>2.48</v>
      </c>
      <c r="J456" s="70">
        <v>3.29</v>
      </c>
      <c r="K456" s="79">
        <v>0.02</v>
      </c>
      <c r="L456" s="71">
        <v>0.02</v>
      </c>
      <c r="M456" s="79">
        <v>22.4</v>
      </c>
      <c r="N456" s="71">
        <v>29.79</v>
      </c>
      <c r="O456" s="203"/>
    </row>
    <row r="457" spans="1:15">
      <c r="A457" s="18"/>
      <c r="B457" s="234" t="s">
        <v>28</v>
      </c>
      <c r="C457" s="66">
        <v>20</v>
      </c>
      <c r="D457" s="66">
        <v>25</v>
      </c>
      <c r="E457" s="34"/>
      <c r="F457" s="67"/>
      <c r="G457" s="70">
        <v>0</v>
      </c>
      <c r="H457" s="70">
        <v>0</v>
      </c>
      <c r="I457" s="70">
        <v>0</v>
      </c>
      <c r="J457" s="71">
        <v>0</v>
      </c>
      <c r="K457" s="71">
        <v>0</v>
      </c>
      <c r="L457" s="71">
        <v>0</v>
      </c>
      <c r="M457" s="71">
        <v>0</v>
      </c>
      <c r="N457" s="71">
        <v>0</v>
      </c>
      <c r="O457" s="203"/>
    </row>
    <row r="458" spans="1:15" ht="30">
      <c r="A458" s="30"/>
      <c r="B458" s="229" t="s">
        <v>17</v>
      </c>
      <c r="C458" s="66"/>
      <c r="D458" s="66"/>
      <c r="E458" s="72" t="s">
        <v>18</v>
      </c>
      <c r="F458" s="72" t="s">
        <v>219</v>
      </c>
      <c r="G458" s="68">
        <v>1.54</v>
      </c>
      <c r="H458" s="68">
        <v>1.92</v>
      </c>
      <c r="I458" s="68">
        <v>4.29</v>
      </c>
      <c r="J458" s="69">
        <v>4.33</v>
      </c>
      <c r="K458" s="69">
        <v>9.84</v>
      </c>
      <c r="L458" s="69">
        <v>12.84</v>
      </c>
      <c r="M458" s="69">
        <v>84.4</v>
      </c>
      <c r="N458" s="69">
        <v>100.1</v>
      </c>
      <c r="O458" s="34" t="s">
        <v>260</v>
      </c>
    </row>
    <row r="459" spans="1:15">
      <c r="A459" s="30"/>
      <c r="B459" s="234" t="s">
        <v>19</v>
      </c>
      <c r="C459" s="66">
        <v>20</v>
      </c>
      <c r="D459" s="66">
        <v>25</v>
      </c>
      <c r="E459" s="34"/>
      <c r="F459" s="67"/>
      <c r="G459" s="70">
        <v>1.52</v>
      </c>
      <c r="H459" s="70">
        <v>1.9</v>
      </c>
      <c r="I459" s="70">
        <v>0.16</v>
      </c>
      <c r="J459" s="71">
        <v>0.2</v>
      </c>
      <c r="K459" s="71">
        <v>9.8000000000000007</v>
      </c>
      <c r="L459" s="71">
        <v>12.8</v>
      </c>
      <c r="M459" s="71">
        <v>47</v>
      </c>
      <c r="N459" s="71">
        <v>62.7</v>
      </c>
      <c r="O459" s="203"/>
    </row>
    <row r="460" spans="1:15">
      <c r="A460" s="18"/>
      <c r="B460" s="234" t="s">
        <v>15</v>
      </c>
      <c r="C460" s="66">
        <v>5</v>
      </c>
      <c r="D460" s="66">
        <v>5</v>
      </c>
      <c r="E460" s="34"/>
      <c r="F460" s="67"/>
      <c r="G460" s="70">
        <v>0.02</v>
      </c>
      <c r="H460" s="70">
        <v>0.02</v>
      </c>
      <c r="I460" s="70">
        <v>4.13</v>
      </c>
      <c r="J460" s="70">
        <v>4.13</v>
      </c>
      <c r="K460" s="71">
        <v>0.04</v>
      </c>
      <c r="L460" s="71">
        <v>0.04</v>
      </c>
      <c r="M460" s="71">
        <v>37.4</v>
      </c>
      <c r="N460" s="71">
        <v>37.4</v>
      </c>
      <c r="O460" s="203"/>
    </row>
    <row r="461" spans="1:15">
      <c r="A461" s="18"/>
      <c r="B461" s="229" t="s">
        <v>135</v>
      </c>
      <c r="C461" s="66">
        <v>30</v>
      </c>
      <c r="D461" s="66">
        <v>30</v>
      </c>
      <c r="E461" s="34" t="s">
        <v>54</v>
      </c>
      <c r="F461" s="34" t="s">
        <v>54</v>
      </c>
      <c r="G461" s="68">
        <v>0.12</v>
      </c>
      <c r="H461" s="68">
        <v>0.12</v>
      </c>
      <c r="I461" s="68">
        <v>0.12</v>
      </c>
      <c r="J461" s="68">
        <v>0.12</v>
      </c>
      <c r="K461" s="68">
        <v>2.94</v>
      </c>
      <c r="L461" s="68">
        <v>2.94</v>
      </c>
      <c r="M461" s="69">
        <v>14.1</v>
      </c>
      <c r="N461" s="69">
        <v>14.1</v>
      </c>
      <c r="O461" s="203" t="s">
        <v>261</v>
      </c>
    </row>
    <row r="462" spans="1:15" ht="30">
      <c r="A462" s="33"/>
      <c r="B462" s="229" t="s">
        <v>94</v>
      </c>
      <c r="C462" s="66"/>
      <c r="D462" s="66"/>
      <c r="E462" s="34" t="s">
        <v>35</v>
      </c>
      <c r="F462" s="67" t="s">
        <v>220</v>
      </c>
      <c r="G462" s="68">
        <v>4.71</v>
      </c>
      <c r="H462" s="68">
        <v>5.46</v>
      </c>
      <c r="I462" s="68">
        <v>4.45</v>
      </c>
      <c r="J462" s="69">
        <v>5.15</v>
      </c>
      <c r="K462" s="69">
        <v>11.23</v>
      </c>
      <c r="L462" s="69">
        <v>13.48</v>
      </c>
      <c r="M462" s="69">
        <v>102.88</v>
      </c>
      <c r="N462" s="69">
        <v>122.27</v>
      </c>
      <c r="O462" s="203" t="s">
        <v>351</v>
      </c>
    </row>
    <row r="463" spans="1:15">
      <c r="A463" s="33"/>
      <c r="B463" s="234" t="s">
        <v>95</v>
      </c>
      <c r="C463" s="66">
        <v>2</v>
      </c>
      <c r="D463" s="66">
        <v>2.25</v>
      </c>
      <c r="E463" s="72"/>
      <c r="F463" s="67"/>
      <c r="G463" s="70">
        <v>1.45</v>
      </c>
      <c r="H463" s="70">
        <v>1.69</v>
      </c>
      <c r="I463" s="70">
        <v>1.64</v>
      </c>
      <c r="J463" s="70">
        <v>1.9</v>
      </c>
      <c r="K463" s="71">
        <v>0.86</v>
      </c>
      <c r="L463" s="71">
        <v>0.96</v>
      </c>
      <c r="M463" s="71">
        <v>22.22</v>
      </c>
      <c r="N463" s="71">
        <v>26.27</v>
      </c>
      <c r="O463" s="203"/>
    </row>
    <row r="464" spans="1:15">
      <c r="A464" s="33"/>
      <c r="B464" s="234" t="s">
        <v>14</v>
      </c>
      <c r="C464" s="66">
        <v>130</v>
      </c>
      <c r="D464" s="66">
        <v>150</v>
      </c>
      <c r="E464" s="34"/>
      <c r="F464" s="67"/>
      <c r="G464" s="70">
        <v>3.26</v>
      </c>
      <c r="H464" s="70">
        <v>3.77</v>
      </c>
      <c r="I464" s="70">
        <v>2.81</v>
      </c>
      <c r="J464" s="70">
        <v>3.25</v>
      </c>
      <c r="K464" s="71">
        <v>5.37</v>
      </c>
      <c r="L464" s="71">
        <v>6.02</v>
      </c>
      <c r="M464" s="71">
        <v>60.66</v>
      </c>
      <c r="N464" s="71">
        <v>70</v>
      </c>
      <c r="O464" s="203"/>
    </row>
    <row r="465" spans="1:15">
      <c r="A465" s="33"/>
      <c r="B465" s="234" t="s">
        <v>26</v>
      </c>
      <c r="C465" s="66">
        <v>5</v>
      </c>
      <c r="D465" s="66">
        <v>6.5</v>
      </c>
      <c r="E465" s="34"/>
      <c r="F465" s="67"/>
      <c r="G465" s="70">
        <v>0</v>
      </c>
      <c r="H465" s="70">
        <v>0</v>
      </c>
      <c r="I465" s="70">
        <v>0</v>
      </c>
      <c r="J465" s="71">
        <v>0</v>
      </c>
      <c r="K465" s="71">
        <v>5</v>
      </c>
      <c r="L465" s="71">
        <v>6.5</v>
      </c>
      <c r="M465" s="71">
        <v>20</v>
      </c>
      <c r="N465" s="71">
        <v>26</v>
      </c>
      <c r="O465" s="203"/>
    </row>
    <row r="466" spans="1:15">
      <c r="A466" s="33"/>
      <c r="B466" s="234" t="s">
        <v>28</v>
      </c>
      <c r="C466" s="66">
        <v>20</v>
      </c>
      <c r="D466" s="66">
        <v>50</v>
      </c>
      <c r="E466" s="34"/>
      <c r="F466" s="67"/>
      <c r="G466" s="70">
        <v>0</v>
      </c>
      <c r="H466" s="70">
        <v>0</v>
      </c>
      <c r="I466" s="70">
        <v>0</v>
      </c>
      <c r="J466" s="71">
        <v>0</v>
      </c>
      <c r="K466" s="71">
        <v>0</v>
      </c>
      <c r="L466" s="71">
        <v>0</v>
      </c>
      <c r="M466" s="71">
        <v>0</v>
      </c>
      <c r="N466" s="71">
        <v>0</v>
      </c>
      <c r="O466" s="203"/>
    </row>
    <row r="467" spans="1:15">
      <c r="A467" s="151" t="s">
        <v>29</v>
      </c>
      <c r="B467" s="15"/>
      <c r="C467" s="150"/>
      <c r="D467" s="106"/>
      <c r="E467" s="151"/>
      <c r="F467" s="67"/>
      <c r="G467" s="70"/>
      <c r="H467" s="70"/>
      <c r="I467" s="70"/>
      <c r="J467" s="71"/>
      <c r="K467" s="71"/>
      <c r="L467" s="71"/>
      <c r="M467" s="71"/>
      <c r="N467" s="71"/>
      <c r="O467" s="204"/>
    </row>
    <row r="468" spans="1:15">
      <c r="A468" s="166"/>
      <c r="B468" s="229" t="s">
        <v>30</v>
      </c>
      <c r="C468" s="66">
        <v>110</v>
      </c>
      <c r="D468" s="66">
        <v>110</v>
      </c>
      <c r="E468" s="72" t="s">
        <v>51</v>
      </c>
      <c r="F468" s="72" t="s">
        <v>51</v>
      </c>
      <c r="G468" s="68">
        <v>0.5</v>
      </c>
      <c r="H468" s="68">
        <v>0.5</v>
      </c>
      <c r="I468" s="68">
        <v>0.1</v>
      </c>
      <c r="J468" s="68">
        <v>0.1</v>
      </c>
      <c r="K468" s="68">
        <v>10.1</v>
      </c>
      <c r="L468" s="68">
        <v>10.1</v>
      </c>
      <c r="M468" s="68">
        <v>60</v>
      </c>
      <c r="N468" s="68">
        <v>60</v>
      </c>
      <c r="O468" s="204" t="s">
        <v>263</v>
      </c>
    </row>
    <row r="469" spans="1:15" ht="30">
      <c r="A469" s="81" t="s">
        <v>32</v>
      </c>
      <c r="B469" s="11"/>
      <c r="C469" s="110"/>
      <c r="D469" s="110"/>
      <c r="E469" s="81"/>
      <c r="F469" s="82"/>
      <c r="G469" s="83">
        <f t="shared" ref="G469:N469" si="23">G452+G458+G461+G462+G468</f>
        <v>11.29</v>
      </c>
      <c r="H469" s="83">
        <f t="shared" si="23"/>
        <v>13.45</v>
      </c>
      <c r="I469" s="83">
        <f t="shared" si="23"/>
        <v>14.33</v>
      </c>
      <c r="J469" s="83">
        <f t="shared" si="23"/>
        <v>16.37</v>
      </c>
      <c r="K469" s="83">
        <f t="shared" si="23"/>
        <v>55.29</v>
      </c>
      <c r="L469" s="83">
        <f t="shared" si="23"/>
        <v>66.349999999999994</v>
      </c>
      <c r="M469" s="83">
        <f t="shared" si="23"/>
        <v>392.83</v>
      </c>
      <c r="N469" s="83">
        <f t="shared" si="23"/>
        <v>492.23</v>
      </c>
      <c r="O469" s="205"/>
    </row>
    <row r="470" spans="1:15">
      <c r="A470" s="81" t="s">
        <v>33</v>
      </c>
      <c r="B470" s="12"/>
      <c r="C470" s="80"/>
      <c r="D470" s="80"/>
      <c r="E470" s="81"/>
      <c r="F470" s="84"/>
      <c r="G470" s="116"/>
      <c r="H470" s="116"/>
      <c r="I470" s="116"/>
      <c r="J470" s="86"/>
      <c r="K470" s="86"/>
      <c r="L470" s="86"/>
      <c r="M470" s="86"/>
      <c r="N470" s="86"/>
      <c r="O470" s="205"/>
    </row>
    <row r="471" spans="1:15" ht="30">
      <c r="A471" s="33"/>
      <c r="B471" s="229" t="s">
        <v>170</v>
      </c>
      <c r="C471" s="66"/>
      <c r="D471" s="66"/>
      <c r="E471" s="34" t="s">
        <v>35</v>
      </c>
      <c r="F471" s="87" t="s">
        <v>220</v>
      </c>
      <c r="G471" s="68">
        <v>4.53</v>
      </c>
      <c r="H471" s="68">
        <v>4.9400000000000004</v>
      </c>
      <c r="I471" s="68">
        <v>6.46</v>
      </c>
      <c r="J471" s="69">
        <v>6.78</v>
      </c>
      <c r="K471" s="69">
        <v>7.16</v>
      </c>
      <c r="L471" s="69">
        <v>8.8800000000000008</v>
      </c>
      <c r="M471" s="69">
        <v>106.76</v>
      </c>
      <c r="N471" s="69">
        <v>117.67</v>
      </c>
      <c r="O471" s="203" t="s">
        <v>377</v>
      </c>
    </row>
    <row r="472" spans="1:15">
      <c r="A472" s="33"/>
      <c r="B472" s="234" t="s">
        <v>36</v>
      </c>
      <c r="C472" s="66">
        <v>19</v>
      </c>
      <c r="D472" s="66">
        <v>19</v>
      </c>
      <c r="E472" s="88"/>
      <c r="F472" s="67"/>
      <c r="G472" s="70">
        <v>1.97</v>
      </c>
      <c r="H472" s="70">
        <v>1.97</v>
      </c>
      <c r="I472" s="70">
        <v>1.35</v>
      </c>
      <c r="J472" s="70">
        <v>1.35</v>
      </c>
      <c r="K472" s="71">
        <v>0</v>
      </c>
      <c r="L472" s="71">
        <v>0</v>
      </c>
      <c r="M472" s="71">
        <v>19.03</v>
      </c>
      <c r="N472" s="71">
        <v>19.03</v>
      </c>
      <c r="O472" s="203"/>
    </row>
    <row r="473" spans="1:15">
      <c r="A473" s="30"/>
      <c r="B473" s="244" t="s">
        <v>103</v>
      </c>
      <c r="C473" s="14">
        <v>58</v>
      </c>
      <c r="D473" s="14">
        <v>72</v>
      </c>
      <c r="E473" s="88"/>
      <c r="F473" s="67"/>
      <c r="G473" s="70">
        <v>0.38</v>
      </c>
      <c r="H473" s="70">
        <v>0.6</v>
      </c>
      <c r="I473" s="70">
        <v>0.1</v>
      </c>
      <c r="J473" s="70">
        <v>0.42</v>
      </c>
      <c r="K473" s="71">
        <v>5.14</v>
      </c>
      <c r="L473" s="71">
        <v>6.38</v>
      </c>
      <c r="M473" s="71">
        <v>23.08</v>
      </c>
      <c r="N473" s="71">
        <v>28.85</v>
      </c>
      <c r="O473" s="203"/>
    </row>
    <row r="474" spans="1:15">
      <c r="A474" s="33"/>
      <c r="B474" s="234" t="s">
        <v>39</v>
      </c>
      <c r="C474" s="73" t="s">
        <v>40</v>
      </c>
      <c r="D474" s="73" t="s">
        <v>104</v>
      </c>
      <c r="E474" s="88"/>
      <c r="F474" s="67"/>
      <c r="G474" s="70">
        <v>0.06</v>
      </c>
      <c r="H474" s="70">
        <v>0.09</v>
      </c>
      <c r="I474" s="70">
        <v>0</v>
      </c>
      <c r="J474" s="71">
        <v>0</v>
      </c>
      <c r="K474" s="71">
        <v>0.38</v>
      </c>
      <c r="L474" s="71">
        <v>0.5</v>
      </c>
      <c r="M474" s="71">
        <v>1.79</v>
      </c>
      <c r="N474" s="71">
        <v>2.84</v>
      </c>
      <c r="O474" s="203"/>
    </row>
    <row r="475" spans="1:15">
      <c r="A475" s="33"/>
      <c r="B475" s="234" t="s">
        <v>41</v>
      </c>
      <c r="C475" s="66">
        <v>10</v>
      </c>
      <c r="D475" s="66">
        <v>12</v>
      </c>
      <c r="E475" s="34"/>
      <c r="F475" s="67"/>
      <c r="G475" s="70">
        <v>0.1</v>
      </c>
      <c r="H475" s="70">
        <v>0.12</v>
      </c>
      <c r="I475" s="70">
        <v>0</v>
      </c>
      <c r="J475" s="71">
        <v>0</v>
      </c>
      <c r="K475" s="71">
        <v>0.59</v>
      </c>
      <c r="L475" s="71">
        <v>0.7</v>
      </c>
      <c r="M475" s="71">
        <v>2.67</v>
      </c>
      <c r="N475" s="71">
        <v>3.02</v>
      </c>
      <c r="O475" s="203"/>
    </row>
    <row r="476" spans="1:15">
      <c r="A476" s="33"/>
      <c r="B476" s="234" t="s">
        <v>98</v>
      </c>
      <c r="C476" s="66">
        <v>6</v>
      </c>
      <c r="D476" s="73" t="s">
        <v>237</v>
      </c>
      <c r="E476" s="34"/>
      <c r="F476" s="67"/>
      <c r="G476" s="70">
        <v>0.05</v>
      </c>
      <c r="H476" s="70">
        <v>0.06</v>
      </c>
      <c r="I476" s="70">
        <v>0</v>
      </c>
      <c r="J476" s="71">
        <v>0</v>
      </c>
      <c r="K476" s="71">
        <v>0.22</v>
      </c>
      <c r="L476" s="71">
        <v>0.24</v>
      </c>
      <c r="M476" s="71">
        <v>1.17</v>
      </c>
      <c r="N476" s="71">
        <v>1.3</v>
      </c>
      <c r="O476" s="203"/>
    </row>
    <row r="477" spans="1:15">
      <c r="A477" s="33"/>
      <c r="B477" s="234" t="s">
        <v>171</v>
      </c>
      <c r="C477" s="66">
        <v>15</v>
      </c>
      <c r="D477" s="66">
        <v>15</v>
      </c>
      <c r="E477" s="88"/>
      <c r="F477" s="67"/>
      <c r="G477" s="70">
        <v>0.32</v>
      </c>
      <c r="H477" s="70">
        <v>0.42</v>
      </c>
      <c r="I477" s="70">
        <v>0.02</v>
      </c>
      <c r="J477" s="70">
        <v>0.02</v>
      </c>
      <c r="K477" s="71">
        <v>0.63</v>
      </c>
      <c r="L477" s="71">
        <v>0.83</v>
      </c>
      <c r="M477" s="71">
        <v>3.9</v>
      </c>
      <c r="N477" s="71">
        <v>5.18</v>
      </c>
      <c r="O477" s="203"/>
    </row>
    <row r="478" spans="1:15">
      <c r="A478" s="33"/>
      <c r="B478" s="234" t="s">
        <v>13</v>
      </c>
      <c r="C478" s="66">
        <v>13</v>
      </c>
      <c r="D478" s="66">
        <v>13</v>
      </c>
      <c r="E478" s="88"/>
      <c r="F478" s="67"/>
      <c r="G478" s="33">
        <v>1.51</v>
      </c>
      <c r="H478" s="206">
        <v>1.51</v>
      </c>
      <c r="I478" s="33">
        <v>1.04</v>
      </c>
      <c r="J478" s="206">
        <v>1.04</v>
      </c>
      <c r="K478" s="33">
        <v>0.08</v>
      </c>
      <c r="L478" s="206">
        <v>0.08</v>
      </c>
      <c r="M478" s="33">
        <v>18.8</v>
      </c>
      <c r="N478" s="206">
        <v>18.8</v>
      </c>
      <c r="O478" s="203"/>
    </row>
    <row r="479" spans="1:15">
      <c r="A479" s="33"/>
      <c r="B479" s="234" t="s">
        <v>44</v>
      </c>
      <c r="C479" s="66">
        <v>6</v>
      </c>
      <c r="D479" s="66">
        <v>8</v>
      </c>
      <c r="E479" s="88"/>
      <c r="F479" s="67"/>
      <c r="G479" s="70">
        <v>0.13</v>
      </c>
      <c r="H479" s="70">
        <v>0.16</v>
      </c>
      <c r="I479" s="70">
        <v>0.3</v>
      </c>
      <c r="J479" s="70">
        <v>0.3</v>
      </c>
      <c r="K479" s="71">
        <v>0.11</v>
      </c>
      <c r="L479" s="71">
        <v>0.14000000000000001</v>
      </c>
      <c r="M479" s="71">
        <v>3.32</v>
      </c>
      <c r="N479" s="71">
        <v>5.65</v>
      </c>
      <c r="O479" s="203"/>
    </row>
    <row r="480" spans="1:15">
      <c r="A480" s="33"/>
      <c r="B480" s="234" t="s">
        <v>15</v>
      </c>
      <c r="C480" s="66">
        <v>2</v>
      </c>
      <c r="D480" s="66">
        <v>2</v>
      </c>
      <c r="E480" s="34"/>
      <c r="F480" s="67"/>
      <c r="G480" s="70">
        <v>0.01</v>
      </c>
      <c r="H480" s="70">
        <v>0.01</v>
      </c>
      <c r="I480" s="70">
        <v>1.65</v>
      </c>
      <c r="J480" s="70">
        <v>1.65</v>
      </c>
      <c r="K480" s="71">
        <v>0.01</v>
      </c>
      <c r="L480" s="71">
        <v>0.01</v>
      </c>
      <c r="M480" s="71">
        <v>15</v>
      </c>
      <c r="N480" s="71">
        <v>15</v>
      </c>
      <c r="O480" s="203"/>
    </row>
    <row r="481" spans="1:15">
      <c r="A481" s="33"/>
      <c r="B481" s="234" t="s">
        <v>43</v>
      </c>
      <c r="C481" s="66">
        <v>2</v>
      </c>
      <c r="D481" s="66">
        <v>2</v>
      </c>
      <c r="E481" s="34"/>
      <c r="F481" s="67"/>
      <c r="G481" s="70">
        <v>0</v>
      </c>
      <c r="H481" s="70">
        <v>0</v>
      </c>
      <c r="I481" s="70">
        <v>2</v>
      </c>
      <c r="J481" s="70">
        <v>2</v>
      </c>
      <c r="K481" s="71">
        <v>0</v>
      </c>
      <c r="L481" s="71">
        <v>0</v>
      </c>
      <c r="M481" s="71">
        <v>18</v>
      </c>
      <c r="N481" s="71">
        <v>18</v>
      </c>
      <c r="O481" s="203"/>
    </row>
    <row r="482" spans="1:15">
      <c r="A482" s="33"/>
      <c r="B482" s="234" t="s">
        <v>28</v>
      </c>
      <c r="C482" s="66">
        <v>110</v>
      </c>
      <c r="D482" s="66">
        <v>160</v>
      </c>
      <c r="E482" s="34"/>
      <c r="F482" s="67"/>
      <c r="G482" s="70">
        <v>0</v>
      </c>
      <c r="H482" s="70">
        <v>0</v>
      </c>
      <c r="I482" s="70">
        <v>0</v>
      </c>
      <c r="J482" s="71">
        <v>0</v>
      </c>
      <c r="K482" s="71">
        <v>0</v>
      </c>
      <c r="L482" s="71">
        <v>0</v>
      </c>
      <c r="M482" s="71">
        <v>0</v>
      </c>
      <c r="N482" s="71">
        <v>0</v>
      </c>
      <c r="O482" s="203"/>
    </row>
    <row r="483" spans="1:15" ht="45">
      <c r="A483" s="33"/>
      <c r="B483" s="229" t="s">
        <v>172</v>
      </c>
      <c r="C483" s="66"/>
      <c r="D483" s="66"/>
      <c r="E483" s="34" t="s">
        <v>24</v>
      </c>
      <c r="F483" s="87" t="s">
        <v>274</v>
      </c>
      <c r="G483" s="68">
        <v>9.7200000000000006</v>
      </c>
      <c r="H483" s="68">
        <v>14.7</v>
      </c>
      <c r="I483" s="68">
        <v>11.6</v>
      </c>
      <c r="J483" s="69">
        <v>17.7</v>
      </c>
      <c r="K483" s="69">
        <v>13.73</v>
      </c>
      <c r="L483" s="69">
        <v>16.649999999999999</v>
      </c>
      <c r="M483" s="69">
        <v>206.8</v>
      </c>
      <c r="N483" s="69">
        <v>289.89999999999998</v>
      </c>
      <c r="O483" s="34" t="s">
        <v>378</v>
      </c>
    </row>
    <row r="484" spans="1:15">
      <c r="A484" s="33"/>
      <c r="B484" s="234" t="s">
        <v>36</v>
      </c>
      <c r="C484" s="66">
        <v>73</v>
      </c>
      <c r="D484" s="66">
        <v>85</v>
      </c>
      <c r="E484" s="34"/>
      <c r="F484" s="67"/>
      <c r="G484" s="70">
        <v>9.56</v>
      </c>
      <c r="H484" s="70">
        <v>11.19</v>
      </c>
      <c r="I484" s="70">
        <v>3.32</v>
      </c>
      <c r="J484" s="71">
        <v>12.06</v>
      </c>
      <c r="K484" s="71">
        <v>0</v>
      </c>
      <c r="L484" s="71">
        <v>0</v>
      </c>
      <c r="M484" s="71">
        <v>94.93</v>
      </c>
      <c r="N484" s="71">
        <v>172.48</v>
      </c>
      <c r="O484" s="203"/>
    </row>
    <row r="485" spans="1:15">
      <c r="A485" s="33"/>
      <c r="B485" s="250" t="s">
        <v>72</v>
      </c>
      <c r="C485" s="66">
        <v>6</v>
      </c>
      <c r="D485" s="66">
        <v>10</v>
      </c>
      <c r="E485" s="34"/>
      <c r="F485" s="67"/>
      <c r="G485" s="70">
        <v>0.41</v>
      </c>
      <c r="H485" s="70">
        <v>0.68</v>
      </c>
      <c r="I485" s="70">
        <v>0.05</v>
      </c>
      <c r="J485" s="70">
        <v>0.08</v>
      </c>
      <c r="K485" s="71">
        <v>4.63</v>
      </c>
      <c r="L485" s="71">
        <v>10.18</v>
      </c>
      <c r="M485" s="71">
        <v>10.69</v>
      </c>
      <c r="N485" s="71">
        <v>35.85</v>
      </c>
      <c r="O485" s="203"/>
    </row>
    <row r="486" spans="1:15">
      <c r="A486" s="33"/>
      <c r="B486" s="234" t="s">
        <v>156</v>
      </c>
      <c r="C486" s="66">
        <v>144</v>
      </c>
      <c r="D486" s="66">
        <v>180</v>
      </c>
      <c r="E486" s="34"/>
      <c r="F486" s="67"/>
      <c r="G486" s="70">
        <v>2.0099999999999998</v>
      </c>
      <c r="H486" s="70">
        <v>2.1</v>
      </c>
      <c r="I486" s="70">
        <v>0.32</v>
      </c>
      <c r="J486" s="70">
        <v>0.4</v>
      </c>
      <c r="K486" s="71">
        <v>6.19</v>
      </c>
      <c r="L486" s="71">
        <v>3.92</v>
      </c>
      <c r="M486" s="71">
        <v>32.25</v>
      </c>
      <c r="N486" s="71">
        <v>24.78</v>
      </c>
      <c r="O486" s="203"/>
    </row>
    <row r="487" spans="1:15">
      <c r="A487" s="33"/>
      <c r="B487" s="234" t="s">
        <v>41</v>
      </c>
      <c r="C487" s="73">
        <v>8</v>
      </c>
      <c r="D487" s="66">
        <v>10</v>
      </c>
      <c r="E487" s="72"/>
      <c r="F487" s="67"/>
      <c r="G487" s="70">
        <v>0.09</v>
      </c>
      <c r="H487" s="70">
        <v>0.11</v>
      </c>
      <c r="I487" s="70">
        <v>0.01</v>
      </c>
      <c r="J487" s="70">
        <v>0.01</v>
      </c>
      <c r="K487" s="71">
        <v>0.64</v>
      </c>
      <c r="L487" s="71">
        <v>0.64</v>
      </c>
      <c r="M487" s="71">
        <v>3.41</v>
      </c>
      <c r="N487" s="71">
        <v>3.41</v>
      </c>
      <c r="O487" s="203"/>
    </row>
    <row r="488" spans="1:15">
      <c r="A488" s="33"/>
      <c r="B488" s="234" t="s">
        <v>43</v>
      </c>
      <c r="C488" s="66">
        <v>3</v>
      </c>
      <c r="D488" s="66">
        <v>3</v>
      </c>
      <c r="E488" s="34"/>
      <c r="F488" s="67"/>
      <c r="G488" s="70">
        <v>0</v>
      </c>
      <c r="H488" s="70">
        <v>0</v>
      </c>
      <c r="I488" s="70">
        <v>3</v>
      </c>
      <c r="J488" s="71">
        <v>3</v>
      </c>
      <c r="K488" s="71">
        <v>0</v>
      </c>
      <c r="L488" s="71">
        <v>0</v>
      </c>
      <c r="M488" s="71">
        <v>27</v>
      </c>
      <c r="N488" s="71">
        <v>27</v>
      </c>
      <c r="O488" s="203"/>
    </row>
    <row r="489" spans="1:15">
      <c r="A489" s="33"/>
      <c r="B489" s="229" t="s">
        <v>89</v>
      </c>
      <c r="C489" s="66"/>
      <c r="D489" s="66"/>
      <c r="E489" s="34"/>
      <c r="F489" s="67"/>
      <c r="G489" s="70"/>
      <c r="H489" s="70"/>
      <c r="I489" s="70"/>
      <c r="J489" s="71"/>
      <c r="K489" s="71"/>
      <c r="L489" s="71"/>
      <c r="M489" s="71"/>
      <c r="N489" s="71"/>
      <c r="O489" s="203"/>
    </row>
    <row r="490" spans="1:15">
      <c r="A490" s="33"/>
      <c r="B490" s="234" t="s">
        <v>42</v>
      </c>
      <c r="C490" s="73" t="s">
        <v>108</v>
      </c>
      <c r="D490" s="73" t="s">
        <v>108</v>
      </c>
      <c r="E490" s="88"/>
      <c r="F490" s="67"/>
      <c r="G490" s="70">
        <v>0.09</v>
      </c>
      <c r="H490" s="70">
        <v>0.09</v>
      </c>
      <c r="I490" s="70">
        <v>0</v>
      </c>
      <c r="J490" s="70">
        <v>0</v>
      </c>
      <c r="K490" s="71">
        <v>0.23</v>
      </c>
      <c r="L490" s="71">
        <v>0.23</v>
      </c>
      <c r="M490" s="71">
        <v>1.35</v>
      </c>
      <c r="N490" s="71">
        <v>1.35</v>
      </c>
      <c r="O490" s="203"/>
    </row>
    <row r="491" spans="1:15">
      <c r="A491" s="33"/>
      <c r="B491" s="234" t="s">
        <v>44</v>
      </c>
      <c r="C491" s="66">
        <v>13</v>
      </c>
      <c r="D491" s="66">
        <v>13</v>
      </c>
      <c r="E491" s="72"/>
      <c r="F491" s="67"/>
      <c r="G491" s="70">
        <v>0.28000000000000003</v>
      </c>
      <c r="H491" s="70">
        <v>0.21</v>
      </c>
      <c r="I491" s="70">
        <v>1.62</v>
      </c>
      <c r="J491" s="70">
        <v>0.48</v>
      </c>
      <c r="K491" s="71">
        <v>0.43</v>
      </c>
      <c r="L491" s="71">
        <v>7.0000000000000007E-2</v>
      </c>
      <c r="M491" s="71">
        <v>17.510000000000002</v>
      </c>
      <c r="N491" s="71">
        <v>4.37</v>
      </c>
      <c r="O491" s="203"/>
    </row>
    <row r="492" spans="1:15">
      <c r="A492" s="33"/>
      <c r="B492" s="234" t="s">
        <v>88</v>
      </c>
      <c r="C492" s="66">
        <v>2</v>
      </c>
      <c r="D492" s="66">
        <v>2</v>
      </c>
      <c r="E492" s="34"/>
      <c r="F492" s="67"/>
      <c r="G492" s="78">
        <v>0.22</v>
      </c>
      <c r="H492" s="78">
        <v>0.22</v>
      </c>
      <c r="I492" s="78">
        <v>0.02</v>
      </c>
      <c r="J492" s="78">
        <v>0.02</v>
      </c>
      <c r="K492" s="79">
        <v>1.6</v>
      </c>
      <c r="L492" s="79">
        <v>1.6</v>
      </c>
      <c r="M492" s="79">
        <v>5.66</v>
      </c>
      <c r="N492" s="79">
        <v>5.66</v>
      </c>
      <c r="O492" s="203"/>
    </row>
    <row r="493" spans="1:15">
      <c r="A493" s="33"/>
      <c r="B493" s="250" t="s">
        <v>15</v>
      </c>
      <c r="C493" s="66">
        <v>2</v>
      </c>
      <c r="D493" s="66">
        <v>2</v>
      </c>
      <c r="E493" s="72"/>
      <c r="F493" s="67"/>
      <c r="G493" s="70">
        <v>0.01</v>
      </c>
      <c r="H493" s="70">
        <v>0.01</v>
      </c>
      <c r="I493" s="70">
        <v>1.65</v>
      </c>
      <c r="J493" s="70">
        <v>1.65</v>
      </c>
      <c r="K493" s="71">
        <v>0.01</v>
      </c>
      <c r="L493" s="71">
        <v>0.01</v>
      </c>
      <c r="M493" s="71">
        <v>14</v>
      </c>
      <c r="N493" s="71">
        <v>15</v>
      </c>
      <c r="O493" s="203"/>
    </row>
    <row r="494" spans="1:15">
      <c r="A494" s="33"/>
      <c r="B494" s="231" t="s">
        <v>81</v>
      </c>
      <c r="C494" s="66">
        <v>42</v>
      </c>
      <c r="D494" s="125">
        <v>62</v>
      </c>
      <c r="E494" s="72" t="s">
        <v>82</v>
      </c>
      <c r="F494" s="124" t="s">
        <v>47</v>
      </c>
      <c r="G494" s="68">
        <v>0.28000000000000003</v>
      </c>
      <c r="H494" s="68">
        <v>0.42</v>
      </c>
      <c r="I494" s="68">
        <v>0.04</v>
      </c>
      <c r="J494" s="69">
        <v>0.06</v>
      </c>
      <c r="K494" s="69">
        <v>0.76</v>
      </c>
      <c r="L494" s="69">
        <v>1.1399999999999999</v>
      </c>
      <c r="M494" s="69">
        <v>4.4000000000000004</v>
      </c>
      <c r="N494" s="69">
        <v>6.6</v>
      </c>
      <c r="O494" s="203" t="s">
        <v>347</v>
      </c>
    </row>
    <row r="495" spans="1:15" ht="30">
      <c r="A495" s="33"/>
      <c r="B495" s="229" t="s">
        <v>56</v>
      </c>
      <c r="C495" s="66"/>
      <c r="D495" s="66"/>
      <c r="E495" s="34" t="s">
        <v>35</v>
      </c>
      <c r="F495" s="67" t="s">
        <v>24</v>
      </c>
      <c r="G495" s="68">
        <v>7.0000000000000007E-2</v>
      </c>
      <c r="H495" s="68">
        <v>0.08</v>
      </c>
      <c r="I495" s="68">
        <v>7.0000000000000007E-2</v>
      </c>
      <c r="J495" s="69">
        <v>0.08</v>
      </c>
      <c r="K495" s="69">
        <v>7.67</v>
      </c>
      <c r="L495" s="69">
        <v>8.86</v>
      </c>
      <c r="M495" s="69">
        <v>31.99</v>
      </c>
      <c r="N495" s="69">
        <v>36.93</v>
      </c>
      <c r="O495" s="203" t="s">
        <v>268</v>
      </c>
    </row>
    <row r="496" spans="1:15">
      <c r="A496" s="33"/>
      <c r="B496" s="234" t="s">
        <v>57</v>
      </c>
      <c r="C496" s="66">
        <v>20</v>
      </c>
      <c r="D496" s="66">
        <v>22</v>
      </c>
      <c r="E496" s="72"/>
      <c r="F496" s="67"/>
      <c r="G496" s="70">
        <v>7.0000000000000007E-2</v>
      </c>
      <c r="H496" s="70">
        <v>0.08</v>
      </c>
      <c r="I496" s="70">
        <v>7.0000000000000007E-2</v>
      </c>
      <c r="J496" s="71">
        <v>0.08</v>
      </c>
      <c r="K496" s="71">
        <v>1.67</v>
      </c>
      <c r="L496" s="71">
        <v>1.86</v>
      </c>
      <c r="M496" s="71">
        <v>7.99</v>
      </c>
      <c r="N496" s="71">
        <v>8.93</v>
      </c>
      <c r="O496" s="203"/>
    </row>
    <row r="497" spans="1:15">
      <c r="A497" s="33"/>
      <c r="B497" s="234" t="s">
        <v>26</v>
      </c>
      <c r="C497" s="66">
        <v>6</v>
      </c>
      <c r="D497" s="66">
        <v>7</v>
      </c>
      <c r="E497" s="72"/>
      <c r="F497" s="67"/>
      <c r="G497" s="70">
        <v>0</v>
      </c>
      <c r="H497" s="70">
        <v>0</v>
      </c>
      <c r="I497" s="70">
        <v>0</v>
      </c>
      <c r="J497" s="71">
        <v>0</v>
      </c>
      <c r="K497" s="71">
        <v>6</v>
      </c>
      <c r="L497" s="71">
        <v>7</v>
      </c>
      <c r="M497" s="71">
        <v>24</v>
      </c>
      <c r="N497" s="71">
        <v>28</v>
      </c>
      <c r="O497" s="203"/>
    </row>
    <row r="498" spans="1:15">
      <c r="A498" s="33"/>
      <c r="B498" s="234" t="s">
        <v>28</v>
      </c>
      <c r="C498" s="66">
        <v>160</v>
      </c>
      <c r="D498" s="66">
        <v>190</v>
      </c>
      <c r="E498" s="72"/>
      <c r="F498" s="67"/>
      <c r="G498" s="70">
        <v>0</v>
      </c>
      <c r="H498" s="70">
        <v>0</v>
      </c>
      <c r="I498" s="70">
        <v>0</v>
      </c>
      <c r="J498" s="71">
        <v>0</v>
      </c>
      <c r="K498" s="71">
        <v>0</v>
      </c>
      <c r="L498" s="71">
        <v>0</v>
      </c>
      <c r="M498" s="71">
        <v>0</v>
      </c>
      <c r="N498" s="71">
        <v>0</v>
      </c>
      <c r="O498" s="203"/>
    </row>
    <row r="499" spans="1:15">
      <c r="A499" s="166"/>
      <c r="B499" s="236" t="s">
        <v>58</v>
      </c>
      <c r="C499" s="76">
        <v>20</v>
      </c>
      <c r="D499" s="66">
        <v>27</v>
      </c>
      <c r="E499" s="100" t="s">
        <v>59</v>
      </c>
      <c r="F499" s="67" t="s">
        <v>222</v>
      </c>
      <c r="G499" s="101">
        <v>1.52</v>
      </c>
      <c r="H499" s="68">
        <v>2.0499999999999998</v>
      </c>
      <c r="I499" s="101">
        <v>0.16</v>
      </c>
      <c r="J499" s="69">
        <v>0.22</v>
      </c>
      <c r="K499" s="102">
        <v>9.8000000000000007</v>
      </c>
      <c r="L499" s="69">
        <v>13.8</v>
      </c>
      <c r="M499" s="102">
        <v>47</v>
      </c>
      <c r="N499" s="69">
        <v>67.599999999999994</v>
      </c>
      <c r="O499" s="204" t="s">
        <v>269</v>
      </c>
    </row>
    <row r="500" spans="1:15">
      <c r="A500" s="166"/>
      <c r="B500" s="236" t="s">
        <v>60</v>
      </c>
      <c r="C500" s="76">
        <v>28</v>
      </c>
      <c r="D500" s="76">
        <v>35</v>
      </c>
      <c r="E500" s="100" t="s">
        <v>61</v>
      </c>
      <c r="F500" s="99" t="s">
        <v>223</v>
      </c>
      <c r="G500" s="101">
        <v>1.57</v>
      </c>
      <c r="H500" s="101">
        <v>1.96</v>
      </c>
      <c r="I500" s="101">
        <v>0.31</v>
      </c>
      <c r="J500" s="102">
        <v>0.39</v>
      </c>
      <c r="K500" s="102">
        <v>13.8</v>
      </c>
      <c r="L500" s="102">
        <v>17.3</v>
      </c>
      <c r="M500" s="102">
        <v>65</v>
      </c>
      <c r="N500" s="102">
        <v>81</v>
      </c>
      <c r="O500" s="204" t="s">
        <v>270</v>
      </c>
    </row>
    <row r="501" spans="1:15">
      <c r="A501" s="81" t="s">
        <v>62</v>
      </c>
      <c r="B501" s="11"/>
      <c r="C501" s="110"/>
      <c r="D501" s="110"/>
      <c r="E501" s="81"/>
      <c r="F501" s="82"/>
      <c r="G501" s="83">
        <f t="shared" ref="G501:N501" si="24">G471+G483+G494+G495+G499+G500</f>
        <v>17.690000000000001</v>
      </c>
      <c r="H501" s="83">
        <f t="shared" si="24"/>
        <v>24.150000000000002</v>
      </c>
      <c r="I501" s="83">
        <f t="shared" si="24"/>
        <v>18.639999999999997</v>
      </c>
      <c r="J501" s="83">
        <f t="shared" si="24"/>
        <v>25.229999999999997</v>
      </c>
      <c r="K501" s="83">
        <f t="shared" si="24"/>
        <v>52.92</v>
      </c>
      <c r="L501" s="83">
        <f t="shared" si="24"/>
        <v>66.63</v>
      </c>
      <c r="M501" s="83">
        <f t="shared" si="24"/>
        <v>461.95</v>
      </c>
      <c r="N501" s="83">
        <f t="shared" si="24"/>
        <v>599.70000000000005</v>
      </c>
      <c r="O501" s="205"/>
    </row>
    <row r="502" spans="1:15">
      <c r="A502" s="81" t="s">
        <v>63</v>
      </c>
      <c r="B502" s="12"/>
      <c r="C502" s="80"/>
      <c r="D502" s="80"/>
      <c r="E502" s="81"/>
      <c r="F502" s="84"/>
      <c r="G502" s="116"/>
      <c r="H502" s="116"/>
      <c r="I502" s="116"/>
      <c r="J502" s="86"/>
      <c r="K502" s="86"/>
      <c r="L502" s="86"/>
      <c r="M502" s="86"/>
      <c r="N502" s="86"/>
      <c r="O502" s="205"/>
    </row>
    <row r="503" spans="1:15" ht="30">
      <c r="A503" s="33"/>
      <c r="B503" s="229" t="s">
        <v>173</v>
      </c>
      <c r="C503" s="66"/>
      <c r="D503" s="66"/>
      <c r="E503" s="34" t="s">
        <v>174</v>
      </c>
      <c r="F503" s="72" t="s">
        <v>239</v>
      </c>
      <c r="G503" s="68">
        <v>11.56</v>
      </c>
      <c r="H503" s="68">
        <v>14.76</v>
      </c>
      <c r="I503" s="68">
        <v>5.34</v>
      </c>
      <c r="J503" s="69">
        <v>7.02</v>
      </c>
      <c r="K503" s="69">
        <v>26.06</v>
      </c>
      <c r="L503" s="69">
        <v>37.840000000000003</v>
      </c>
      <c r="M503" s="69">
        <v>179.87</v>
      </c>
      <c r="N503" s="69">
        <v>246.73</v>
      </c>
      <c r="O503" s="203" t="s">
        <v>379</v>
      </c>
    </row>
    <row r="504" spans="1:15">
      <c r="A504" s="33"/>
      <c r="B504" s="234" t="s">
        <v>87</v>
      </c>
      <c r="C504" s="66">
        <v>72</v>
      </c>
      <c r="D504" s="66">
        <v>90</v>
      </c>
      <c r="E504" s="34"/>
      <c r="F504" s="67"/>
      <c r="G504" s="70">
        <v>8.5399999999999991</v>
      </c>
      <c r="H504" s="70">
        <v>10.67</v>
      </c>
      <c r="I504" s="70">
        <v>3.03</v>
      </c>
      <c r="J504" s="71">
        <v>3.78</v>
      </c>
      <c r="K504" s="71">
        <v>1.42</v>
      </c>
      <c r="L504" s="71">
        <v>1.77</v>
      </c>
      <c r="M504" s="71">
        <v>67.38</v>
      </c>
      <c r="N504" s="71">
        <v>84.22</v>
      </c>
      <c r="O504" s="203"/>
    </row>
    <row r="505" spans="1:15">
      <c r="A505" s="33"/>
      <c r="B505" s="234" t="s">
        <v>88</v>
      </c>
      <c r="C505" s="66">
        <v>15</v>
      </c>
      <c r="D505" s="66">
        <v>17</v>
      </c>
      <c r="E505" s="34"/>
      <c r="F505" s="67"/>
      <c r="G505" s="70">
        <v>1.66</v>
      </c>
      <c r="H505" s="70">
        <v>2.12</v>
      </c>
      <c r="I505" s="70">
        <v>0.22</v>
      </c>
      <c r="J505" s="70">
        <v>0.28000000000000003</v>
      </c>
      <c r="K505" s="71">
        <v>10.98</v>
      </c>
      <c r="L505" s="71">
        <v>12.44</v>
      </c>
      <c r="M505" s="71">
        <v>22.74</v>
      </c>
      <c r="N505" s="71">
        <v>29.1</v>
      </c>
      <c r="O505" s="203"/>
    </row>
    <row r="506" spans="1:15">
      <c r="A506" s="33"/>
      <c r="B506" s="234" t="s">
        <v>13</v>
      </c>
      <c r="C506" s="66">
        <v>5.5</v>
      </c>
      <c r="D506" s="66">
        <v>5.5</v>
      </c>
      <c r="E506" s="34"/>
      <c r="F506" s="67"/>
      <c r="G506" s="70">
        <v>0.28999999999999998</v>
      </c>
      <c r="H506" s="70">
        <v>0.28999999999999998</v>
      </c>
      <c r="I506" s="70">
        <v>0.21</v>
      </c>
      <c r="J506" s="70">
        <v>0.21</v>
      </c>
      <c r="K506" s="71">
        <v>0.03</v>
      </c>
      <c r="L506" s="71">
        <v>0.03</v>
      </c>
      <c r="M506" s="71">
        <v>3.17</v>
      </c>
      <c r="N506" s="71">
        <v>3.17</v>
      </c>
      <c r="O506" s="203"/>
    </row>
    <row r="507" spans="1:15">
      <c r="A507" s="33"/>
      <c r="B507" s="234" t="s">
        <v>26</v>
      </c>
      <c r="C507" s="66">
        <v>3</v>
      </c>
      <c r="D507" s="66">
        <v>3.5</v>
      </c>
      <c r="E507" s="34"/>
      <c r="F507" s="67"/>
      <c r="G507" s="70">
        <v>0</v>
      </c>
      <c r="H507" s="70">
        <v>0</v>
      </c>
      <c r="I507" s="70">
        <v>0</v>
      </c>
      <c r="J507" s="71">
        <v>0</v>
      </c>
      <c r="K507" s="71">
        <v>3</v>
      </c>
      <c r="L507" s="71">
        <v>3.5</v>
      </c>
      <c r="M507" s="71">
        <v>12</v>
      </c>
      <c r="N507" s="71">
        <v>14</v>
      </c>
      <c r="O507" s="203"/>
    </row>
    <row r="508" spans="1:15">
      <c r="A508" s="33"/>
      <c r="B508" s="234" t="s">
        <v>175</v>
      </c>
      <c r="C508" s="66">
        <v>10</v>
      </c>
      <c r="D508" s="66">
        <v>15</v>
      </c>
      <c r="E508" s="34"/>
      <c r="F508" s="67"/>
      <c r="G508" s="70">
        <v>0.51</v>
      </c>
      <c r="H508" s="70">
        <v>0.83</v>
      </c>
      <c r="I508" s="70">
        <v>0.02</v>
      </c>
      <c r="J508" s="70">
        <v>0.04</v>
      </c>
      <c r="K508" s="71">
        <v>5.09</v>
      </c>
      <c r="L508" s="71">
        <v>8.15</v>
      </c>
      <c r="M508" s="71">
        <v>23.14</v>
      </c>
      <c r="N508" s="71">
        <v>37</v>
      </c>
      <c r="O508" s="203"/>
    </row>
    <row r="509" spans="1:15">
      <c r="A509" s="33"/>
      <c r="B509" s="234" t="s">
        <v>15</v>
      </c>
      <c r="C509" s="66">
        <v>1</v>
      </c>
      <c r="D509" s="66">
        <v>2</v>
      </c>
      <c r="E509" s="34"/>
      <c r="F509" s="67"/>
      <c r="G509" s="70">
        <v>0</v>
      </c>
      <c r="H509" s="70">
        <v>0.01</v>
      </c>
      <c r="I509" s="70">
        <v>0.82</v>
      </c>
      <c r="J509" s="70">
        <v>1.65</v>
      </c>
      <c r="K509" s="71">
        <v>0</v>
      </c>
      <c r="L509" s="71">
        <v>0.01</v>
      </c>
      <c r="M509" s="71">
        <v>7</v>
      </c>
      <c r="N509" s="71">
        <v>14.96</v>
      </c>
      <c r="O509" s="203"/>
    </row>
    <row r="510" spans="1:15">
      <c r="A510" s="33"/>
      <c r="B510" s="234" t="s">
        <v>43</v>
      </c>
      <c r="C510" s="66">
        <v>1</v>
      </c>
      <c r="D510" s="66">
        <v>1</v>
      </c>
      <c r="E510" s="72"/>
      <c r="F510" s="72"/>
      <c r="G510" s="70">
        <v>0</v>
      </c>
      <c r="H510" s="70">
        <v>0</v>
      </c>
      <c r="I510" s="70">
        <v>1</v>
      </c>
      <c r="J510" s="70">
        <v>1</v>
      </c>
      <c r="K510" s="71">
        <v>0</v>
      </c>
      <c r="L510" s="71">
        <v>0</v>
      </c>
      <c r="M510" s="71">
        <v>9</v>
      </c>
      <c r="N510" s="71">
        <v>9</v>
      </c>
      <c r="O510" s="203"/>
    </row>
    <row r="511" spans="1:15">
      <c r="A511" s="33"/>
      <c r="B511" s="234" t="s">
        <v>176</v>
      </c>
      <c r="C511" s="66">
        <v>20</v>
      </c>
      <c r="D511" s="66">
        <v>30</v>
      </c>
      <c r="E511" s="34"/>
      <c r="F511" s="67"/>
      <c r="G511" s="70">
        <v>0.56000000000000005</v>
      </c>
      <c r="H511" s="70">
        <v>0.84</v>
      </c>
      <c r="I511" s="70">
        <v>0.04</v>
      </c>
      <c r="J511" s="70">
        <v>0.06</v>
      </c>
      <c r="K511" s="70">
        <v>5.54</v>
      </c>
      <c r="L511" s="70">
        <v>11.94</v>
      </c>
      <c r="M511" s="71">
        <v>35.44</v>
      </c>
      <c r="N511" s="71">
        <v>55.28</v>
      </c>
      <c r="O511" s="203"/>
    </row>
    <row r="512" spans="1:15" ht="30">
      <c r="A512" s="33"/>
      <c r="B512" s="229" t="s">
        <v>67</v>
      </c>
      <c r="C512" s="66">
        <v>150</v>
      </c>
      <c r="D512" s="66">
        <v>180</v>
      </c>
      <c r="E512" s="152" t="s">
        <v>35</v>
      </c>
      <c r="F512" s="67" t="s">
        <v>24</v>
      </c>
      <c r="G512" s="68">
        <v>3.77</v>
      </c>
      <c r="H512" s="68">
        <v>4.3499999999999996</v>
      </c>
      <c r="I512" s="68">
        <v>3.25</v>
      </c>
      <c r="J512" s="69">
        <v>3.75</v>
      </c>
      <c r="K512" s="69">
        <v>6.02</v>
      </c>
      <c r="L512" s="69">
        <v>7.2</v>
      </c>
      <c r="M512" s="69">
        <v>70</v>
      </c>
      <c r="N512" s="69">
        <v>81</v>
      </c>
      <c r="O512" s="203" t="s">
        <v>272</v>
      </c>
    </row>
    <row r="513" spans="1:15" ht="30">
      <c r="A513" s="81" t="s">
        <v>68</v>
      </c>
      <c r="B513" s="11"/>
      <c r="C513" s="110"/>
      <c r="D513" s="109"/>
      <c r="E513" s="81"/>
      <c r="F513" s="84"/>
      <c r="G513" s="83">
        <f t="shared" ref="G513:N513" si="25">G503+G512</f>
        <v>15.33</v>
      </c>
      <c r="H513" s="83">
        <f t="shared" si="25"/>
        <v>19.11</v>
      </c>
      <c r="I513" s="83">
        <f t="shared" si="25"/>
        <v>8.59</v>
      </c>
      <c r="J513" s="117">
        <f t="shared" si="25"/>
        <v>10.77</v>
      </c>
      <c r="K513" s="83">
        <f t="shared" si="25"/>
        <v>32.08</v>
      </c>
      <c r="L513" s="117">
        <f t="shared" si="25"/>
        <v>45.040000000000006</v>
      </c>
      <c r="M513" s="83">
        <f t="shared" si="25"/>
        <v>249.87</v>
      </c>
      <c r="N513" s="117">
        <f t="shared" si="25"/>
        <v>327.73</v>
      </c>
      <c r="O513" s="208"/>
    </row>
    <row r="514" spans="1:15">
      <c r="A514" s="111" t="s">
        <v>69</v>
      </c>
      <c r="B514" s="20"/>
      <c r="C514" s="109"/>
      <c r="D514" s="110"/>
      <c r="E514" s="111"/>
      <c r="F514" s="82"/>
      <c r="G514" s="83">
        <f t="shared" ref="G514:N514" si="26">G469+G501+G513</f>
        <v>44.31</v>
      </c>
      <c r="H514" s="83">
        <f t="shared" si="26"/>
        <v>56.71</v>
      </c>
      <c r="I514" s="83">
        <f t="shared" si="26"/>
        <v>41.56</v>
      </c>
      <c r="J514" s="83">
        <f t="shared" si="26"/>
        <v>52.36999999999999</v>
      </c>
      <c r="K514" s="117">
        <f t="shared" si="26"/>
        <v>140.29000000000002</v>
      </c>
      <c r="L514" s="83">
        <f t="shared" si="26"/>
        <v>178.01999999999998</v>
      </c>
      <c r="M514" s="117">
        <f t="shared" si="26"/>
        <v>1104.6500000000001</v>
      </c>
      <c r="N514" s="83">
        <f t="shared" si="26"/>
        <v>1419.66</v>
      </c>
      <c r="O514" s="208"/>
    </row>
    <row r="516" spans="1:15" ht="15" customHeight="1">
      <c r="A516" s="282" t="s">
        <v>369</v>
      </c>
      <c r="B516" s="283" t="s">
        <v>248</v>
      </c>
      <c r="C516" s="285" t="s">
        <v>1</v>
      </c>
      <c r="D516" s="286"/>
      <c r="E516" s="285" t="s">
        <v>2</v>
      </c>
      <c r="F516" s="289"/>
      <c r="G516" s="291" t="s">
        <v>3</v>
      </c>
      <c r="H516" s="292"/>
      <c r="I516" s="292"/>
      <c r="J516" s="292"/>
      <c r="K516" s="293"/>
      <c r="L516" s="247"/>
      <c r="M516" s="294" t="s">
        <v>4</v>
      </c>
      <c r="N516" s="286"/>
      <c r="O516" s="283" t="s">
        <v>338</v>
      </c>
    </row>
    <row r="517" spans="1:15">
      <c r="A517" s="282"/>
      <c r="B517" s="284"/>
      <c r="C517" s="287"/>
      <c r="D517" s="288"/>
      <c r="E517" s="287"/>
      <c r="F517" s="290"/>
      <c r="G517" s="291" t="s">
        <v>339</v>
      </c>
      <c r="H517" s="298"/>
      <c r="I517" s="291" t="s">
        <v>340</v>
      </c>
      <c r="J517" s="298"/>
      <c r="K517" s="291" t="s">
        <v>341</v>
      </c>
      <c r="L517" s="298"/>
      <c r="M517" s="295"/>
      <c r="N517" s="288"/>
      <c r="O517" s="284"/>
    </row>
    <row r="518" spans="1:15" ht="30">
      <c r="A518" s="21" t="s">
        <v>279</v>
      </c>
      <c r="B518" s="3"/>
      <c r="C518" s="21"/>
      <c r="D518" s="21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</row>
    <row r="519" spans="1:15">
      <c r="A519" s="218" t="s">
        <v>177</v>
      </c>
      <c r="B519" s="3"/>
      <c r="C519" s="21"/>
      <c r="D519" s="21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</row>
    <row r="520" spans="1:15">
      <c r="A520" s="21" t="s">
        <v>9</v>
      </c>
      <c r="B520" s="252"/>
      <c r="C520" s="209"/>
      <c r="D520" s="209"/>
      <c r="E520" s="149"/>
      <c r="F520" s="149"/>
      <c r="G520" s="116"/>
      <c r="H520" s="116"/>
      <c r="I520" s="116"/>
      <c r="J520" s="116"/>
      <c r="K520" s="86"/>
      <c r="L520" s="86"/>
      <c r="M520" s="86"/>
      <c r="N520" s="86"/>
      <c r="O520" s="205"/>
    </row>
    <row r="521" spans="1:15" ht="30">
      <c r="A521" s="33"/>
      <c r="B521" s="229" t="s">
        <v>178</v>
      </c>
      <c r="C521" s="66"/>
      <c r="D521" s="66"/>
      <c r="E521" s="72" t="s">
        <v>35</v>
      </c>
      <c r="F521" s="87" t="s">
        <v>240</v>
      </c>
      <c r="G521" s="68">
        <v>4.1900000000000004</v>
      </c>
      <c r="H521" s="68">
        <v>5.01</v>
      </c>
      <c r="I521" s="68">
        <v>5.59</v>
      </c>
      <c r="J521" s="69">
        <v>8.48</v>
      </c>
      <c r="K521" s="69">
        <v>18.61</v>
      </c>
      <c r="L521" s="69">
        <v>25.17</v>
      </c>
      <c r="M521" s="69">
        <v>122.4</v>
      </c>
      <c r="N521" s="69">
        <v>197.44</v>
      </c>
      <c r="O521" s="203" t="s">
        <v>350</v>
      </c>
    </row>
    <row r="522" spans="1:15">
      <c r="A522" s="33"/>
      <c r="B522" s="234" t="s">
        <v>179</v>
      </c>
      <c r="C522" s="66">
        <v>15</v>
      </c>
      <c r="D522" s="66">
        <v>23</v>
      </c>
      <c r="E522" s="72"/>
      <c r="F522" s="72"/>
      <c r="G522" s="70">
        <v>0.67</v>
      </c>
      <c r="H522" s="70">
        <v>0.98</v>
      </c>
      <c r="I522" s="70">
        <v>0.08</v>
      </c>
      <c r="J522" s="71">
        <v>0.73</v>
      </c>
      <c r="K522" s="71">
        <v>9.81</v>
      </c>
      <c r="L522" s="71">
        <v>15.04</v>
      </c>
      <c r="M522" s="71">
        <v>22.67</v>
      </c>
      <c r="N522" s="71">
        <v>78.989999999999995</v>
      </c>
      <c r="O522" s="203"/>
    </row>
    <row r="523" spans="1:15">
      <c r="A523" s="33"/>
      <c r="B523" s="234" t="s">
        <v>14</v>
      </c>
      <c r="C523" s="66">
        <v>140</v>
      </c>
      <c r="D523" s="66">
        <v>160</v>
      </c>
      <c r="E523" s="72"/>
      <c r="F523" s="67"/>
      <c r="G523" s="70">
        <v>3.51</v>
      </c>
      <c r="H523" s="70">
        <v>4.0199999999999996</v>
      </c>
      <c r="I523" s="70">
        <v>3.03</v>
      </c>
      <c r="J523" s="70">
        <v>4.46</v>
      </c>
      <c r="K523" s="71">
        <v>5.78</v>
      </c>
      <c r="L523" s="71">
        <v>6.61</v>
      </c>
      <c r="M523" s="71">
        <v>65.33</v>
      </c>
      <c r="N523" s="71">
        <v>74.66</v>
      </c>
      <c r="O523" s="203"/>
    </row>
    <row r="524" spans="1:15">
      <c r="A524" s="29"/>
      <c r="B524" s="234" t="s">
        <v>26</v>
      </c>
      <c r="C524" s="66">
        <v>3</v>
      </c>
      <c r="D524" s="66">
        <v>3.5</v>
      </c>
      <c r="E524" s="72"/>
      <c r="F524" s="72"/>
      <c r="G524" s="70">
        <v>0</v>
      </c>
      <c r="H524" s="70">
        <v>0</v>
      </c>
      <c r="I524" s="70">
        <v>0</v>
      </c>
      <c r="J524" s="71">
        <v>0</v>
      </c>
      <c r="K524" s="71">
        <v>3</v>
      </c>
      <c r="L524" s="71">
        <v>3.5</v>
      </c>
      <c r="M524" s="71">
        <v>12</v>
      </c>
      <c r="N524" s="71">
        <v>14</v>
      </c>
      <c r="O524" s="203"/>
    </row>
    <row r="525" spans="1:15">
      <c r="A525" s="33"/>
      <c r="B525" s="234" t="s">
        <v>15</v>
      </c>
      <c r="C525" s="66">
        <v>3</v>
      </c>
      <c r="D525" s="66">
        <v>4</v>
      </c>
      <c r="E525" s="72"/>
      <c r="F525" s="72"/>
      <c r="G525" s="70">
        <v>0.01</v>
      </c>
      <c r="H525" s="70">
        <v>0.01</v>
      </c>
      <c r="I525" s="70">
        <v>2.48</v>
      </c>
      <c r="J525" s="70">
        <v>3.29</v>
      </c>
      <c r="K525" s="71">
        <v>0.02</v>
      </c>
      <c r="L525" s="71">
        <v>0.02</v>
      </c>
      <c r="M525" s="71">
        <v>22.4</v>
      </c>
      <c r="N525" s="71">
        <v>29.79</v>
      </c>
      <c r="O525" s="203"/>
    </row>
    <row r="526" spans="1:15">
      <c r="A526" s="33"/>
      <c r="B526" s="234" t="s">
        <v>28</v>
      </c>
      <c r="C526" s="66">
        <v>20</v>
      </c>
      <c r="D526" s="66">
        <v>25</v>
      </c>
      <c r="E526" s="72"/>
      <c r="F526" s="72"/>
      <c r="G526" s="70">
        <v>0</v>
      </c>
      <c r="H526" s="70">
        <v>0</v>
      </c>
      <c r="I526" s="70">
        <v>0</v>
      </c>
      <c r="J526" s="71">
        <v>0</v>
      </c>
      <c r="K526" s="71">
        <v>0</v>
      </c>
      <c r="L526" s="71">
        <v>0</v>
      </c>
      <c r="M526" s="71">
        <v>0</v>
      </c>
      <c r="N526" s="71">
        <v>0</v>
      </c>
      <c r="O526" s="203"/>
    </row>
    <row r="527" spans="1:15" ht="30">
      <c r="A527" s="30"/>
      <c r="B527" s="229" t="s">
        <v>17</v>
      </c>
      <c r="C527" s="73"/>
      <c r="D527" s="73"/>
      <c r="E527" s="72" t="s">
        <v>18</v>
      </c>
      <c r="F527" s="72" t="s">
        <v>241</v>
      </c>
      <c r="G527" s="68">
        <v>1.54</v>
      </c>
      <c r="H527" s="68">
        <v>1.92</v>
      </c>
      <c r="I527" s="68">
        <v>4.29</v>
      </c>
      <c r="J527" s="69">
        <v>4.33</v>
      </c>
      <c r="K527" s="69">
        <v>9.84</v>
      </c>
      <c r="L527" s="69">
        <v>12.84</v>
      </c>
      <c r="M527" s="69">
        <v>84.4</v>
      </c>
      <c r="N527" s="69">
        <v>100.1</v>
      </c>
      <c r="O527" s="34" t="s">
        <v>260</v>
      </c>
    </row>
    <row r="528" spans="1:15">
      <c r="A528" s="30"/>
      <c r="B528" s="234" t="s">
        <v>19</v>
      </c>
      <c r="C528" s="73" t="s">
        <v>20</v>
      </c>
      <c r="D528" s="73" t="s">
        <v>226</v>
      </c>
      <c r="E528" s="72"/>
      <c r="F528" s="72"/>
      <c r="G528" s="70">
        <v>1.52</v>
      </c>
      <c r="H528" s="70">
        <v>1.9</v>
      </c>
      <c r="I528" s="70">
        <v>0.16</v>
      </c>
      <c r="J528" s="71">
        <v>0.2</v>
      </c>
      <c r="K528" s="71">
        <v>9.8000000000000007</v>
      </c>
      <c r="L528" s="71">
        <v>12.8</v>
      </c>
      <c r="M528" s="71">
        <v>47</v>
      </c>
      <c r="N528" s="71">
        <v>62.7</v>
      </c>
      <c r="O528" s="203"/>
    </row>
    <row r="529" spans="1:15">
      <c r="A529" s="33"/>
      <c r="B529" s="234" t="s">
        <v>15</v>
      </c>
      <c r="C529" s="66">
        <v>5</v>
      </c>
      <c r="D529" s="66">
        <v>5</v>
      </c>
      <c r="E529" s="72"/>
      <c r="F529" s="72"/>
      <c r="G529" s="70">
        <v>0.02</v>
      </c>
      <c r="H529" s="70">
        <v>0.02</v>
      </c>
      <c r="I529" s="70">
        <v>4.13</v>
      </c>
      <c r="J529" s="70">
        <v>4.13</v>
      </c>
      <c r="K529" s="71">
        <v>0.04</v>
      </c>
      <c r="L529" s="71">
        <v>0.04</v>
      </c>
      <c r="M529" s="71">
        <v>37.4</v>
      </c>
      <c r="N529" s="71">
        <v>37.4</v>
      </c>
      <c r="O529" s="203"/>
    </row>
    <row r="530" spans="1:15">
      <c r="A530" s="206"/>
      <c r="B530" s="229" t="s">
        <v>73</v>
      </c>
      <c r="C530" s="66"/>
      <c r="D530" s="66"/>
      <c r="E530" s="34" t="s">
        <v>24</v>
      </c>
      <c r="F530" s="72" t="s">
        <v>229</v>
      </c>
      <c r="G530" s="68">
        <v>4.46</v>
      </c>
      <c r="H530" s="68">
        <v>4.8</v>
      </c>
      <c r="I530" s="68">
        <v>4.22</v>
      </c>
      <c r="J530" s="69">
        <v>4.54</v>
      </c>
      <c r="K530" s="69">
        <v>10.78</v>
      </c>
      <c r="L530" s="69">
        <v>12.52</v>
      </c>
      <c r="M530" s="69">
        <v>92.71</v>
      </c>
      <c r="N530" s="69">
        <v>104.15</v>
      </c>
      <c r="O530" s="203" t="s">
        <v>272</v>
      </c>
    </row>
    <row r="531" spans="1:15">
      <c r="A531" s="206"/>
      <c r="B531" s="234" t="s">
        <v>74</v>
      </c>
      <c r="C531" s="66">
        <v>1</v>
      </c>
      <c r="D531" s="66">
        <v>1.1499999999999999</v>
      </c>
      <c r="E531" s="72"/>
      <c r="F531" s="72"/>
      <c r="G531" s="70">
        <v>0.95</v>
      </c>
      <c r="H531" s="70">
        <v>1.03</v>
      </c>
      <c r="I531" s="70">
        <v>1.19</v>
      </c>
      <c r="J531" s="70">
        <v>1.29</v>
      </c>
      <c r="K531" s="71">
        <v>0</v>
      </c>
      <c r="L531" s="71">
        <v>0</v>
      </c>
      <c r="M531" s="71">
        <v>7.38</v>
      </c>
      <c r="N531" s="71">
        <v>8.15</v>
      </c>
      <c r="O531" s="203"/>
    </row>
    <row r="532" spans="1:15">
      <c r="A532" s="206"/>
      <c r="B532" s="234" t="s">
        <v>14</v>
      </c>
      <c r="C532" s="66">
        <v>140</v>
      </c>
      <c r="D532" s="66">
        <v>150</v>
      </c>
      <c r="E532" s="34"/>
      <c r="F532" s="72"/>
      <c r="G532" s="70">
        <v>3.51</v>
      </c>
      <c r="H532" s="70">
        <v>3.77</v>
      </c>
      <c r="I532" s="70">
        <v>3.03</v>
      </c>
      <c r="J532" s="70">
        <v>3.25</v>
      </c>
      <c r="K532" s="71">
        <v>5.78</v>
      </c>
      <c r="L532" s="71">
        <v>6.02</v>
      </c>
      <c r="M532" s="71">
        <v>65.33</v>
      </c>
      <c r="N532" s="71">
        <v>70</v>
      </c>
      <c r="O532" s="203"/>
    </row>
    <row r="533" spans="1:15">
      <c r="A533" s="206"/>
      <c r="B533" s="234" t="s">
        <v>26</v>
      </c>
      <c r="C533" s="66">
        <v>5</v>
      </c>
      <c r="D533" s="66">
        <v>6.5</v>
      </c>
      <c r="E533" s="34"/>
      <c r="F533" s="72"/>
      <c r="G533" s="70">
        <v>0</v>
      </c>
      <c r="H533" s="70">
        <v>0</v>
      </c>
      <c r="I533" s="70">
        <v>0</v>
      </c>
      <c r="J533" s="71">
        <v>0</v>
      </c>
      <c r="K533" s="71">
        <v>6</v>
      </c>
      <c r="L533" s="71">
        <v>6.5</v>
      </c>
      <c r="M533" s="71">
        <v>24</v>
      </c>
      <c r="N533" s="71">
        <v>26</v>
      </c>
      <c r="O533" s="203"/>
    </row>
    <row r="534" spans="1:15">
      <c r="A534" s="206"/>
      <c r="B534" s="234" t="s">
        <v>28</v>
      </c>
      <c r="C534" s="66">
        <v>35</v>
      </c>
      <c r="D534" s="66">
        <v>50</v>
      </c>
      <c r="E534" s="34"/>
      <c r="F534" s="72"/>
      <c r="G534" s="70">
        <v>0</v>
      </c>
      <c r="H534" s="70">
        <v>0</v>
      </c>
      <c r="I534" s="70">
        <v>0</v>
      </c>
      <c r="J534" s="71">
        <v>0</v>
      </c>
      <c r="K534" s="71">
        <v>0</v>
      </c>
      <c r="L534" s="71">
        <v>0</v>
      </c>
      <c r="M534" s="71">
        <v>0</v>
      </c>
      <c r="N534" s="71">
        <v>0</v>
      </c>
      <c r="O534" s="203"/>
    </row>
    <row r="535" spans="1:15">
      <c r="A535" s="29" t="s">
        <v>29</v>
      </c>
      <c r="B535" s="15"/>
      <c r="C535" s="106"/>
      <c r="D535" s="106"/>
      <c r="E535" s="153"/>
      <c r="F535" s="72"/>
      <c r="G535" s="70"/>
      <c r="H535" s="70"/>
      <c r="I535" s="70"/>
      <c r="J535" s="71"/>
      <c r="K535" s="71"/>
      <c r="L535" s="71"/>
      <c r="M535" s="71"/>
      <c r="N535" s="71"/>
      <c r="O535" s="203"/>
    </row>
    <row r="536" spans="1:15">
      <c r="A536" s="30"/>
      <c r="B536" s="229" t="s">
        <v>21</v>
      </c>
      <c r="C536" s="66">
        <v>95</v>
      </c>
      <c r="D536" s="66">
        <v>100</v>
      </c>
      <c r="E536" s="72" t="s">
        <v>75</v>
      </c>
      <c r="F536" s="72" t="s">
        <v>242</v>
      </c>
      <c r="G536" s="68">
        <v>0.38</v>
      </c>
      <c r="H536" s="68">
        <v>0.4</v>
      </c>
      <c r="I536" s="68">
        <v>0.38</v>
      </c>
      <c r="J536" s="68">
        <v>0.4</v>
      </c>
      <c r="K536" s="69">
        <v>9.31</v>
      </c>
      <c r="L536" s="68">
        <v>9.8000000000000007</v>
      </c>
      <c r="M536" s="69">
        <v>44.7</v>
      </c>
      <c r="N536" s="68">
        <v>47</v>
      </c>
      <c r="O536" s="203" t="s">
        <v>261</v>
      </c>
    </row>
    <row r="537" spans="1:15" ht="30">
      <c r="A537" s="81" t="s">
        <v>32</v>
      </c>
      <c r="B537" s="11"/>
      <c r="C537" s="110"/>
      <c r="D537" s="110"/>
      <c r="E537" s="154"/>
      <c r="F537" s="154"/>
      <c r="G537" s="83">
        <f t="shared" ref="G537:N537" si="27">G521+G527+G530+G536</f>
        <v>10.570000000000002</v>
      </c>
      <c r="H537" s="83">
        <f t="shared" si="27"/>
        <v>12.13</v>
      </c>
      <c r="I537" s="83">
        <f t="shared" si="27"/>
        <v>14.479999999999999</v>
      </c>
      <c r="J537" s="83">
        <f t="shared" si="27"/>
        <v>17.75</v>
      </c>
      <c r="K537" s="83">
        <f t="shared" si="27"/>
        <v>48.54</v>
      </c>
      <c r="L537" s="83">
        <f t="shared" si="27"/>
        <v>60.33</v>
      </c>
      <c r="M537" s="83">
        <f t="shared" si="27"/>
        <v>344.21</v>
      </c>
      <c r="N537" s="83">
        <f t="shared" si="27"/>
        <v>448.68999999999994</v>
      </c>
      <c r="O537" s="205"/>
    </row>
    <row r="538" spans="1:15">
      <c r="A538" s="81" t="s">
        <v>33</v>
      </c>
      <c r="B538" s="12"/>
      <c r="C538" s="80"/>
      <c r="D538" s="80"/>
      <c r="E538" s="154"/>
      <c r="F538" s="149"/>
      <c r="G538" s="116"/>
      <c r="H538" s="116"/>
      <c r="I538" s="116"/>
      <c r="J538" s="86"/>
      <c r="K538" s="86"/>
      <c r="L538" s="86"/>
      <c r="M538" s="86"/>
      <c r="N538" s="86"/>
      <c r="O538" s="205"/>
    </row>
    <row r="539" spans="1:15">
      <c r="A539" s="206"/>
      <c r="B539" s="229" t="s">
        <v>180</v>
      </c>
      <c r="C539" s="66"/>
      <c r="D539" s="66"/>
      <c r="E539" s="72" t="s">
        <v>35</v>
      </c>
      <c r="F539" s="87" t="s">
        <v>220</v>
      </c>
      <c r="G539" s="68">
        <v>2.88</v>
      </c>
      <c r="H539" s="68">
        <v>3.01</v>
      </c>
      <c r="I539" s="68">
        <v>5.95</v>
      </c>
      <c r="J539" s="69">
        <v>6.11</v>
      </c>
      <c r="K539" s="69">
        <v>7.67</v>
      </c>
      <c r="L539" s="69">
        <v>9.69</v>
      </c>
      <c r="M539" s="69">
        <v>84.32</v>
      </c>
      <c r="N539" s="69">
        <v>107.19</v>
      </c>
      <c r="O539" s="203" t="s">
        <v>380</v>
      </c>
    </row>
    <row r="540" spans="1:15">
      <c r="A540" s="206"/>
      <c r="B540" s="234" t="s">
        <v>158</v>
      </c>
      <c r="C540" s="66">
        <v>19</v>
      </c>
      <c r="D540" s="66">
        <v>19</v>
      </c>
      <c r="E540" s="155"/>
      <c r="F540" s="72"/>
      <c r="G540" s="70">
        <v>1.95</v>
      </c>
      <c r="H540" s="70">
        <v>1.95</v>
      </c>
      <c r="I540" s="70">
        <v>1.35</v>
      </c>
      <c r="J540" s="70">
        <v>1.35</v>
      </c>
      <c r="K540" s="71">
        <v>0</v>
      </c>
      <c r="L540" s="71">
        <v>0</v>
      </c>
      <c r="M540" s="71">
        <v>12.49</v>
      </c>
      <c r="N540" s="71">
        <v>12.49</v>
      </c>
      <c r="O540" s="203"/>
    </row>
    <row r="541" spans="1:15">
      <c r="A541" s="120"/>
      <c r="B541" s="244" t="s">
        <v>103</v>
      </c>
      <c r="C541" s="66">
        <v>58</v>
      </c>
      <c r="D541" s="14">
        <v>68</v>
      </c>
      <c r="E541" s="155"/>
      <c r="F541" s="72"/>
      <c r="G541" s="70">
        <v>0.38</v>
      </c>
      <c r="H541" s="70">
        <v>0.44</v>
      </c>
      <c r="I541" s="70">
        <v>0.1</v>
      </c>
      <c r="J541" s="70">
        <v>0.11</v>
      </c>
      <c r="K541" s="71">
        <v>5.14</v>
      </c>
      <c r="L541" s="71">
        <v>6.02</v>
      </c>
      <c r="M541" s="71">
        <v>23.08</v>
      </c>
      <c r="N541" s="71">
        <v>35.15</v>
      </c>
      <c r="O541" s="203"/>
    </row>
    <row r="542" spans="1:15">
      <c r="A542" s="206"/>
      <c r="B542" s="234" t="s">
        <v>156</v>
      </c>
      <c r="C542" s="66">
        <v>36</v>
      </c>
      <c r="D542" s="66">
        <v>38</v>
      </c>
      <c r="E542" s="72"/>
      <c r="F542" s="72"/>
      <c r="G542" s="70">
        <v>0.06</v>
      </c>
      <c r="H542" s="70">
        <v>0.05</v>
      </c>
      <c r="I542" s="70">
        <v>0</v>
      </c>
      <c r="J542" s="71">
        <v>0.03</v>
      </c>
      <c r="K542" s="71">
        <v>0.38</v>
      </c>
      <c r="L542" s="71">
        <v>1.1100000000000001</v>
      </c>
      <c r="M542" s="71">
        <v>1.79</v>
      </c>
      <c r="N542" s="71">
        <v>9.0500000000000007</v>
      </c>
      <c r="O542" s="203"/>
    </row>
    <row r="543" spans="1:15">
      <c r="A543" s="206"/>
      <c r="B543" s="234" t="s">
        <v>39</v>
      </c>
      <c r="C543" s="73" t="s">
        <v>40</v>
      </c>
      <c r="D543" s="73" t="s">
        <v>104</v>
      </c>
      <c r="E543" s="155"/>
      <c r="F543" s="72"/>
      <c r="G543" s="70">
        <v>0.1</v>
      </c>
      <c r="H543" s="70">
        <v>0.09</v>
      </c>
      <c r="I543" s="70">
        <v>0</v>
      </c>
      <c r="J543" s="71">
        <v>0</v>
      </c>
      <c r="K543" s="71">
        <v>0.59</v>
      </c>
      <c r="L543" s="71">
        <v>0.5</v>
      </c>
      <c r="M543" s="71">
        <v>2.67</v>
      </c>
      <c r="N543" s="71">
        <v>2.84</v>
      </c>
      <c r="O543" s="203"/>
    </row>
    <row r="544" spans="1:15">
      <c r="A544" s="206"/>
      <c r="B544" s="234" t="s">
        <v>41</v>
      </c>
      <c r="C544" s="73" t="s">
        <v>40</v>
      </c>
      <c r="D544" s="73" t="s">
        <v>104</v>
      </c>
      <c r="E544" s="155"/>
      <c r="F544" s="72"/>
      <c r="G544" s="70">
        <v>7.0000000000000007E-2</v>
      </c>
      <c r="H544" s="70">
        <v>0.12</v>
      </c>
      <c r="I544" s="70">
        <v>0</v>
      </c>
      <c r="J544" s="71">
        <v>0</v>
      </c>
      <c r="K544" s="71">
        <v>0.45</v>
      </c>
      <c r="L544" s="71">
        <v>0.7</v>
      </c>
      <c r="M544" s="71">
        <v>2</v>
      </c>
      <c r="N544" s="71">
        <v>3.02</v>
      </c>
      <c r="O544" s="203"/>
    </row>
    <row r="545" spans="1:15">
      <c r="A545" s="206"/>
      <c r="B545" s="234" t="s">
        <v>98</v>
      </c>
      <c r="C545" s="66">
        <v>6</v>
      </c>
      <c r="D545" s="73" t="s">
        <v>237</v>
      </c>
      <c r="E545" s="34"/>
      <c r="F545" s="67"/>
      <c r="G545" s="70">
        <v>0.05</v>
      </c>
      <c r="H545" s="70">
        <v>0.06</v>
      </c>
      <c r="I545" s="70">
        <v>0</v>
      </c>
      <c r="J545" s="71">
        <v>0</v>
      </c>
      <c r="K545" s="71">
        <v>0.22</v>
      </c>
      <c r="L545" s="71">
        <v>0.24</v>
      </c>
      <c r="M545" s="71">
        <v>1.17</v>
      </c>
      <c r="N545" s="71">
        <v>1.3</v>
      </c>
      <c r="O545" s="203"/>
    </row>
    <row r="546" spans="1:15">
      <c r="A546" s="206"/>
      <c r="B546" s="234" t="s">
        <v>42</v>
      </c>
      <c r="C546" s="73" t="s">
        <v>164</v>
      </c>
      <c r="D546" s="66">
        <v>6</v>
      </c>
      <c r="E546" s="155"/>
      <c r="F546" s="72"/>
      <c r="G546" s="70">
        <v>0.08</v>
      </c>
      <c r="H546" s="70">
        <v>0.08</v>
      </c>
      <c r="I546" s="70">
        <v>0</v>
      </c>
      <c r="J546" s="70">
        <v>0</v>
      </c>
      <c r="K546" s="71">
        <v>0.45</v>
      </c>
      <c r="L546" s="71">
        <v>0.45</v>
      </c>
      <c r="M546" s="71">
        <v>1.94</v>
      </c>
      <c r="N546" s="71">
        <v>3</v>
      </c>
      <c r="O546" s="203"/>
    </row>
    <row r="547" spans="1:15">
      <c r="A547" s="206"/>
      <c r="B547" s="234" t="s">
        <v>100</v>
      </c>
      <c r="C547" s="66">
        <v>1</v>
      </c>
      <c r="D547" s="66">
        <v>1</v>
      </c>
      <c r="E547" s="72"/>
      <c r="F547" s="72"/>
      <c r="G547" s="70">
        <v>0.05</v>
      </c>
      <c r="H547" s="70">
        <v>0.05</v>
      </c>
      <c r="I547" s="70">
        <v>0</v>
      </c>
      <c r="J547" s="70">
        <v>0</v>
      </c>
      <c r="K547" s="71">
        <v>0.24</v>
      </c>
      <c r="L547" s="71">
        <v>0.24</v>
      </c>
      <c r="M547" s="71">
        <v>1.19</v>
      </c>
      <c r="N547" s="71">
        <v>1.19</v>
      </c>
      <c r="O547" s="203"/>
    </row>
    <row r="548" spans="1:15">
      <c r="A548" s="206"/>
      <c r="B548" s="234" t="s">
        <v>44</v>
      </c>
      <c r="C548" s="66">
        <v>6</v>
      </c>
      <c r="D548" s="66">
        <v>8</v>
      </c>
      <c r="E548" s="75"/>
      <c r="F548" s="72"/>
      <c r="G548" s="70">
        <v>0.12</v>
      </c>
      <c r="H548" s="70">
        <v>0.16</v>
      </c>
      <c r="I548" s="70">
        <v>1.2</v>
      </c>
      <c r="J548" s="70">
        <v>0.97</v>
      </c>
      <c r="K548" s="71">
        <v>0.18</v>
      </c>
      <c r="L548" s="71">
        <v>0.42</v>
      </c>
      <c r="M548" s="71">
        <v>12.24</v>
      </c>
      <c r="N548" s="71">
        <v>5.15</v>
      </c>
      <c r="O548" s="203"/>
    </row>
    <row r="549" spans="1:15">
      <c r="A549" s="206"/>
      <c r="B549" s="234" t="s">
        <v>15</v>
      </c>
      <c r="C549" s="73" t="s">
        <v>118</v>
      </c>
      <c r="D549" s="66">
        <v>2</v>
      </c>
      <c r="E549" s="72"/>
      <c r="F549" s="72"/>
      <c r="G549" s="70">
        <v>0.01</v>
      </c>
      <c r="H549" s="70">
        <v>0.01</v>
      </c>
      <c r="I549" s="70">
        <v>1.65</v>
      </c>
      <c r="J549" s="70">
        <v>1.65</v>
      </c>
      <c r="K549" s="71">
        <v>0.01</v>
      </c>
      <c r="L549" s="71">
        <v>0.01</v>
      </c>
      <c r="M549" s="71">
        <v>10.79</v>
      </c>
      <c r="N549" s="71">
        <v>16</v>
      </c>
      <c r="O549" s="203"/>
    </row>
    <row r="550" spans="1:15">
      <c r="A550" s="206"/>
      <c r="B550" s="234" t="s">
        <v>43</v>
      </c>
      <c r="C550" s="73" t="s">
        <v>118</v>
      </c>
      <c r="D550" s="66">
        <v>2</v>
      </c>
      <c r="E550" s="72"/>
      <c r="F550" s="72"/>
      <c r="G550" s="70">
        <v>0.01</v>
      </c>
      <c r="H550" s="70">
        <v>0</v>
      </c>
      <c r="I550" s="70">
        <v>1.65</v>
      </c>
      <c r="J550" s="70">
        <v>2</v>
      </c>
      <c r="K550" s="71">
        <v>0.01</v>
      </c>
      <c r="L550" s="71">
        <v>0</v>
      </c>
      <c r="M550" s="71">
        <v>14.96</v>
      </c>
      <c r="N550" s="71">
        <v>18</v>
      </c>
      <c r="O550" s="203"/>
    </row>
    <row r="551" spans="1:15">
      <c r="A551" s="206"/>
      <c r="B551" s="234" t="s">
        <v>77</v>
      </c>
      <c r="C551" s="73" t="s">
        <v>181</v>
      </c>
      <c r="D551" s="66">
        <v>160</v>
      </c>
      <c r="E551" s="72"/>
      <c r="F551" s="72"/>
      <c r="G551" s="70">
        <v>0</v>
      </c>
      <c r="H551" s="70">
        <v>0</v>
      </c>
      <c r="I551" s="70">
        <v>0</v>
      </c>
      <c r="J551" s="70">
        <v>0</v>
      </c>
      <c r="K551" s="71">
        <v>0</v>
      </c>
      <c r="L551" s="71">
        <v>0</v>
      </c>
      <c r="M551" s="71">
        <v>0</v>
      </c>
      <c r="N551" s="71">
        <v>0</v>
      </c>
      <c r="O551" s="203"/>
    </row>
    <row r="552" spans="1:15" ht="30">
      <c r="A552" s="206"/>
      <c r="B552" s="229" t="s">
        <v>182</v>
      </c>
      <c r="C552" s="66"/>
      <c r="D552" s="66"/>
      <c r="E552" s="87" t="s">
        <v>47</v>
      </c>
      <c r="F552" s="72" t="s">
        <v>221</v>
      </c>
      <c r="G552" s="68">
        <v>9.5299999999999994</v>
      </c>
      <c r="H552" s="68">
        <v>10.16</v>
      </c>
      <c r="I552" s="68">
        <v>8.23</v>
      </c>
      <c r="J552" s="68">
        <v>9.6999999999999993</v>
      </c>
      <c r="K552" s="69">
        <v>2.66</v>
      </c>
      <c r="L552" s="69">
        <v>2.78</v>
      </c>
      <c r="M552" s="69">
        <v>132.35</v>
      </c>
      <c r="N552" s="69">
        <v>153.24</v>
      </c>
      <c r="O552" s="34" t="s">
        <v>381</v>
      </c>
    </row>
    <row r="553" spans="1:15">
      <c r="A553" s="206"/>
      <c r="B553" s="234" t="s">
        <v>36</v>
      </c>
      <c r="C553" s="66">
        <v>83</v>
      </c>
      <c r="D553" s="66">
        <v>97</v>
      </c>
      <c r="E553" s="72"/>
      <c r="F553" s="211"/>
      <c r="G553" s="70">
        <v>9.1999999999999993</v>
      </c>
      <c r="H553" s="70">
        <v>9.8000000000000007</v>
      </c>
      <c r="I553" s="70">
        <v>7.2</v>
      </c>
      <c r="J553" s="70">
        <v>7.67</v>
      </c>
      <c r="K553" s="71">
        <v>0</v>
      </c>
      <c r="L553" s="71">
        <v>0</v>
      </c>
      <c r="M553" s="71">
        <v>114.47</v>
      </c>
      <c r="N553" s="71">
        <v>126</v>
      </c>
      <c r="O553" s="203"/>
    </row>
    <row r="554" spans="1:15">
      <c r="A554" s="206"/>
      <c r="B554" s="234" t="s">
        <v>39</v>
      </c>
      <c r="C554" s="66">
        <v>3</v>
      </c>
      <c r="D554" s="66">
        <v>4</v>
      </c>
      <c r="E554" s="72"/>
      <c r="F554" s="72"/>
      <c r="G554" s="70">
        <v>0.01</v>
      </c>
      <c r="H554" s="70">
        <v>0.02</v>
      </c>
      <c r="I554" s="70">
        <v>0</v>
      </c>
      <c r="J554" s="70">
        <v>0</v>
      </c>
      <c r="K554" s="71">
        <v>0.1</v>
      </c>
      <c r="L554" s="71">
        <v>0.11</v>
      </c>
      <c r="M554" s="71">
        <v>0.35</v>
      </c>
      <c r="N554" s="71">
        <v>0.4</v>
      </c>
      <c r="O554" s="203"/>
    </row>
    <row r="555" spans="1:15">
      <c r="A555" s="206"/>
      <c r="B555" s="234" t="s">
        <v>41</v>
      </c>
      <c r="C555" s="66">
        <v>3</v>
      </c>
      <c r="D555" s="66">
        <v>4</v>
      </c>
      <c r="E555" s="72"/>
      <c r="F555" s="72"/>
      <c r="G555" s="70">
        <v>0.01</v>
      </c>
      <c r="H555" s="70">
        <v>0.02</v>
      </c>
      <c r="I555" s="70">
        <v>0</v>
      </c>
      <c r="J555" s="70">
        <v>0</v>
      </c>
      <c r="K555" s="71">
        <v>0.11</v>
      </c>
      <c r="L555" s="71">
        <v>0.12</v>
      </c>
      <c r="M555" s="71">
        <v>0.5</v>
      </c>
      <c r="N555" s="71">
        <v>0.57999999999999996</v>
      </c>
      <c r="O555" s="203"/>
    </row>
    <row r="556" spans="1:15">
      <c r="A556" s="206"/>
      <c r="B556" s="234" t="s">
        <v>42</v>
      </c>
      <c r="C556" s="66">
        <v>3</v>
      </c>
      <c r="D556" s="66">
        <v>4</v>
      </c>
      <c r="E556" s="72"/>
      <c r="F556" s="72"/>
      <c r="G556" s="70">
        <v>0.09</v>
      </c>
      <c r="H556" s="70">
        <v>0.1</v>
      </c>
      <c r="I556" s="70">
        <v>0</v>
      </c>
      <c r="J556" s="70">
        <v>0</v>
      </c>
      <c r="K556" s="71">
        <v>0.33</v>
      </c>
      <c r="L556" s="71">
        <v>0.43</v>
      </c>
      <c r="M556" s="71">
        <v>1.45</v>
      </c>
      <c r="N556" s="71">
        <v>1.68</v>
      </c>
      <c r="O556" s="203"/>
    </row>
    <row r="557" spans="1:15">
      <c r="A557" s="206"/>
      <c r="B557" s="234" t="s">
        <v>88</v>
      </c>
      <c r="C557" s="66">
        <v>2</v>
      </c>
      <c r="D557" s="66">
        <v>2</v>
      </c>
      <c r="E557" s="72"/>
      <c r="F557" s="72"/>
      <c r="G557" s="70">
        <v>0.22</v>
      </c>
      <c r="H557" s="70">
        <v>0.22</v>
      </c>
      <c r="I557" s="70">
        <v>0.03</v>
      </c>
      <c r="J557" s="70">
        <v>0.03</v>
      </c>
      <c r="K557" s="71">
        <v>2.12</v>
      </c>
      <c r="L557" s="71">
        <v>2.12</v>
      </c>
      <c r="M557" s="71">
        <v>6.58</v>
      </c>
      <c r="N557" s="71">
        <v>6.58</v>
      </c>
      <c r="O557" s="203"/>
    </row>
    <row r="558" spans="1:15">
      <c r="A558" s="206"/>
      <c r="B558" s="234" t="s">
        <v>43</v>
      </c>
      <c r="C558" s="66">
        <v>1</v>
      </c>
      <c r="D558" s="66">
        <v>2</v>
      </c>
      <c r="E558" s="72"/>
      <c r="F558" s="72"/>
      <c r="G558" s="70">
        <v>0</v>
      </c>
      <c r="H558" s="70">
        <v>0</v>
      </c>
      <c r="I558" s="70">
        <v>1</v>
      </c>
      <c r="J558" s="70">
        <v>2</v>
      </c>
      <c r="K558" s="71">
        <v>0</v>
      </c>
      <c r="L558" s="71">
        <v>0</v>
      </c>
      <c r="M558" s="71">
        <v>9</v>
      </c>
      <c r="N558" s="71">
        <v>18</v>
      </c>
      <c r="O558" s="203"/>
    </row>
    <row r="559" spans="1:15" ht="30">
      <c r="A559" s="206"/>
      <c r="B559" s="229" t="s">
        <v>183</v>
      </c>
      <c r="C559" s="66"/>
      <c r="D559" s="66"/>
      <c r="E559" s="34" t="s">
        <v>51</v>
      </c>
      <c r="F559" s="87" t="s">
        <v>35</v>
      </c>
      <c r="G559" s="68">
        <v>3.27</v>
      </c>
      <c r="H559" s="68">
        <v>4.47</v>
      </c>
      <c r="I559" s="68">
        <v>2.64</v>
      </c>
      <c r="J559" s="69">
        <v>3.51</v>
      </c>
      <c r="K559" s="69">
        <v>18.38</v>
      </c>
      <c r="L559" s="69">
        <v>25.18</v>
      </c>
      <c r="M559" s="69">
        <v>96.2</v>
      </c>
      <c r="N559" s="69">
        <v>130.91999999999999</v>
      </c>
      <c r="O559" s="203" t="s">
        <v>382</v>
      </c>
    </row>
    <row r="560" spans="1:15">
      <c r="A560" s="206"/>
      <c r="B560" s="234" t="s">
        <v>184</v>
      </c>
      <c r="C560" s="66">
        <v>27</v>
      </c>
      <c r="D560" s="66">
        <v>37</v>
      </c>
      <c r="E560" s="92"/>
      <c r="F560" s="156"/>
      <c r="G560" s="94">
        <v>3.26</v>
      </c>
      <c r="H560" s="70">
        <v>4.46</v>
      </c>
      <c r="I560" s="94">
        <v>0.16</v>
      </c>
      <c r="J560" s="71">
        <v>0.22</v>
      </c>
      <c r="K560" s="95">
        <v>18.36</v>
      </c>
      <c r="L560" s="71">
        <v>25.16</v>
      </c>
      <c r="M560" s="95">
        <v>73.8</v>
      </c>
      <c r="N560" s="71">
        <v>101.13</v>
      </c>
      <c r="O560" s="203"/>
    </row>
    <row r="561" spans="1:15">
      <c r="A561" s="206"/>
      <c r="B561" s="234" t="s">
        <v>15</v>
      </c>
      <c r="C561" s="66">
        <v>3</v>
      </c>
      <c r="D561" s="66">
        <v>4</v>
      </c>
      <c r="E561" s="92"/>
      <c r="F561" s="72"/>
      <c r="G561" s="70">
        <v>0.01</v>
      </c>
      <c r="H561" s="70">
        <v>0.01</v>
      </c>
      <c r="I561" s="70">
        <v>2.48</v>
      </c>
      <c r="J561" s="70">
        <v>3.29</v>
      </c>
      <c r="K561" s="71">
        <v>0.02</v>
      </c>
      <c r="L561" s="71">
        <v>0.02</v>
      </c>
      <c r="M561" s="71">
        <v>22.4</v>
      </c>
      <c r="N561" s="71">
        <v>29.79</v>
      </c>
      <c r="O561" s="203"/>
    </row>
    <row r="562" spans="1:15">
      <c r="A562" s="206"/>
      <c r="B562" s="234" t="s">
        <v>28</v>
      </c>
      <c r="C562" s="66">
        <v>90</v>
      </c>
      <c r="D562" s="66">
        <v>120</v>
      </c>
      <c r="E562" s="92"/>
      <c r="F562" s="72" t="s">
        <v>243</v>
      </c>
      <c r="G562" s="94">
        <v>0</v>
      </c>
      <c r="H562" s="70">
        <v>0</v>
      </c>
      <c r="I562" s="94">
        <v>0</v>
      </c>
      <c r="J562" s="71">
        <v>0</v>
      </c>
      <c r="K562" s="95">
        <v>0</v>
      </c>
      <c r="L562" s="71">
        <v>0</v>
      </c>
      <c r="M562" s="95">
        <v>0</v>
      </c>
      <c r="N562" s="71">
        <v>0</v>
      </c>
      <c r="O562" s="203"/>
    </row>
    <row r="563" spans="1:15" ht="30">
      <c r="A563" s="206"/>
      <c r="B563" s="229" t="s">
        <v>185</v>
      </c>
      <c r="C563" s="66"/>
      <c r="D563" s="66"/>
      <c r="E563" s="72" t="s">
        <v>82</v>
      </c>
      <c r="F563" s="72" t="s">
        <v>22</v>
      </c>
      <c r="G563" s="68">
        <v>0.25</v>
      </c>
      <c r="H563" s="68">
        <v>0.33</v>
      </c>
      <c r="I563" s="68">
        <v>2.06</v>
      </c>
      <c r="J563" s="68">
        <v>2.58</v>
      </c>
      <c r="K563" s="69">
        <v>1.45</v>
      </c>
      <c r="L563" s="69">
        <v>1.73</v>
      </c>
      <c r="M563" s="69">
        <v>25.24</v>
      </c>
      <c r="N563" s="69">
        <v>31.47</v>
      </c>
      <c r="O563" s="203" t="s">
        <v>383</v>
      </c>
    </row>
    <row r="564" spans="1:15">
      <c r="A564" s="206"/>
      <c r="B564" s="241" t="s">
        <v>124</v>
      </c>
      <c r="C564" s="66">
        <v>34</v>
      </c>
      <c r="D564" s="66">
        <v>43</v>
      </c>
      <c r="E564" s="72"/>
      <c r="F564" s="72"/>
      <c r="G564" s="70">
        <v>0.19</v>
      </c>
      <c r="H564" s="70">
        <v>0.24</v>
      </c>
      <c r="I564" s="70">
        <v>0.06</v>
      </c>
      <c r="J564" s="70">
        <v>7.0000000000000007E-2</v>
      </c>
      <c r="K564" s="71">
        <v>0.92</v>
      </c>
      <c r="L564" s="71">
        <v>1.1599999999999999</v>
      </c>
      <c r="M564" s="71">
        <v>4.83</v>
      </c>
      <c r="N564" s="71">
        <v>6.1</v>
      </c>
      <c r="O564" s="203"/>
    </row>
    <row r="565" spans="1:15">
      <c r="A565" s="206"/>
      <c r="B565" s="241" t="s">
        <v>41</v>
      </c>
      <c r="C565" s="66">
        <v>6</v>
      </c>
      <c r="D565" s="66">
        <v>8</v>
      </c>
      <c r="E565" s="72"/>
      <c r="F565" s="72"/>
      <c r="G565" s="70">
        <v>0.06</v>
      </c>
      <c r="H565" s="70">
        <v>0.09</v>
      </c>
      <c r="I565" s="70">
        <v>0</v>
      </c>
      <c r="J565" s="70">
        <v>0.01</v>
      </c>
      <c r="K565" s="71">
        <v>0.53</v>
      </c>
      <c r="L565" s="71">
        <v>0.56999999999999995</v>
      </c>
      <c r="M565" s="71">
        <v>2.41</v>
      </c>
      <c r="N565" s="71">
        <v>2.87</v>
      </c>
      <c r="O565" s="203"/>
    </row>
    <row r="566" spans="1:15">
      <c r="A566" s="206"/>
      <c r="B566" s="241" t="s">
        <v>43</v>
      </c>
      <c r="C566" s="66">
        <v>2</v>
      </c>
      <c r="D566" s="66">
        <v>2.5</v>
      </c>
      <c r="E566" s="72"/>
      <c r="F566" s="72"/>
      <c r="G566" s="70">
        <v>0</v>
      </c>
      <c r="H566" s="70">
        <v>0</v>
      </c>
      <c r="I566" s="70">
        <v>2</v>
      </c>
      <c r="J566" s="70">
        <v>2.5</v>
      </c>
      <c r="K566" s="71">
        <v>0</v>
      </c>
      <c r="L566" s="71">
        <v>0</v>
      </c>
      <c r="M566" s="71">
        <v>18</v>
      </c>
      <c r="N566" s="71">
        <v>22.5</v>
      </c>
      <c r="O566" s="203"/>
    </row>
    <row r="567" spans="1:15" ht="30">
      <c r="A567" s="206"/>
      <c r="B567" s="229" t="s">
        <v>83</v>
      </c>
      <c r="C567" s="66"/>
      <c r="D567" s="66"/>
      <c r="E567" s="72" t="s">
        <v>35</v>
      </c>
      <c r="F567" s="67" t="s">
        <v>24</v>
      </c>
      <c r="G567" s="68">
        <v>0.62</v>
      </c>
      <c r="H567" s="68">
        <v>0.83</v>
      </c>
      <c r="I567" s="68">
        <v>0.03</v>
      </c>
      <c r="J567" s="69">
        <v>0.04</v>
      </c>
      <c r="K567" s="69">
        <v>12.12</v>
      </c>
      <c r="L567" s="69">
        <v>15.15</v>
      </c>
      <c r="M567" s="69">
        <v>51.8</v>
      </c>
      <c r="N567" s="69">
        <v>65</v>
      </c>
      <c r="O567" s="203" t="s">
        <v>348</v>
      </c>
    </row>
    <row r="568" spans="1:15">
      <c r="A568" s="206"/>
      <c r="B568" s="234" t="s">
        <v>84</v>
      </c>
      <c r="C568" s="66">
        <v>12</v>
      </c>
      <c r="D568" s="66">
        <v>13</v>
      </c>
      <c r="E568" s="34"/>
      <c r="F568" s="67"/>
      <c r="G568" s="70">
        <v>0.62</v>
      </c>
      <c r="H568" s="70">
        <v>0.83</v>
      </c>
      <c r="I568" s="70">
        <v>0.03</v>
      </c>
      <c r="J568" s="70">
        <v>0.04</v>
      </c>
      <c r="K568" s="71">
        <v>6.12</v>
      </c>
      <c r="L568" s="71">
        <v>8.15</v>
      </c>
      <c r="M568" s="71">
        <v>27.8</v>
      </c>
      <c r="N568" s="71">
        <v>37</v>
      </c>
      <c r="O568" s="203"/>
    </row>
    <row r="569" spans="1:15">
      <c r="A569" s="206"/>
      <c r="B569" s="234" t="s">
        <v>26</v>
      </c>
      <c r="C569" s="66">
        <v>6</v>
      </c>
      <c r="D569" s="66">
        <v>7</v>
      </c>
      <c r="E569" s="34"/>
      <c r="F569" s="67"/>
      <c r="G569" s="70">
        <v>0</v>
      </c>
      <c r="H569" s="70">
        <v>0</v>
      </c>
      <c r="I569" s="70">
        <v>0</v>
      </c>
      <c r="J569" s="70">
        <v>0</v>
      </c>
      <c r="K569" s="71">
        <v>6</v>
      </c>
      <c r="L569" s="71">
        <v>7</v>
      </c>
      <c r="M569" s="71">
        <v>24</v>
      </c>
      <c r="N569" s="71">
        <v>28</v>
      </c>
      <c r="O569" s="203"/>
    </row>
    <row r="570" spans="1:15">
      <c r="A570" s="206"/>
      <c r="B570" s="234" t="s">
        <v>28</v>
      </c>
      <c r="C570" s="66">
        <v>160</v>
      </c>
      <c r="D570" s="66">
        <v>190</v>
      </c>
      <c r="E570" s="34"/>
      <c r="F570" s="67"/>
      <c r="G570" s="70">
        <v>0</v>
      </c>
      <c r="H570" s="70">
        <v>0</v>
      </c>
      <c r="I570" s="70">
        <v>0</v>
      </c>
      <c r="J570" s="70">
        <v>0</v>
      </c>
      <c r="K570" s="71">
        <v>0</v>
      </c>
      <c r="L570" s="71">
        <v>0</v>
      </c>
      <c r="M570" s="71">
        <v>0</v>
      </c>
      <c r="N570" s="71">
        <v>0</v>
      </c>
      <c r="O570" s="203"/>
    </row>
    <row r="571" spans="1:15">
      <c r="A571" s="206"/>
      <c r="B571" s="236" t="s">
        <v>58</v>
      </c>
      <c r="C571" s="66">
        <v>20</v>
      </c>
      <c r="D571" s="76">
        <v>27</v>
      </c>
      <c r="E571" s="72" t="s">
        <v>59</v>
      </c>
      <c r="F571" s="99">
        <v>3.7037037037037E-2</v>
      </c>
      <c r="G571" s="68">
        <v>1.52</v>
      </c>
      <c r="H571" s="68">
        <v>2.0499999999999998</v>
      </c>
      <c r="I571" s="68">
        <v>0.16</v>
      </c>
      <c r="J571" s="69">
        <v>0.22</v>
      </c>
      <c r="K571" s="69">
        <v>9.8000000000000007</v>
      </c>
      <c r="L571" s="69">
        <v>13.8</v>
      </c>
      <c r="M571" s="69">
        <v>47</v>
      </c>
      <c r="N571" s="69">
        <v>67.599999999999994</v>
      </c>
      <c r="O571" s="203" t="s">
        <v>269</v>
      </c>
    </row>
    <row r="572" spans="1:15">
      <c r="A572" s="178"/>
      <c r="B572" s="236" t="s">
        <v>60</v>
      </c>
      <c r="C572" s="76">
        <v>28</v>
      </c>
      <c r="D572" s="76">
        <v>35</v>
      </c>
      <c r="E572" s="100" t="s">
        <v>61</v>
      </c>
      <c r="F572" s="99">
        <v>2.8571428571428598E-2</v>
      </c>
      <c r="G572" s="101">
        <v>1.57</v>
      </c>
      <c r="H572" s="101">
        <v>1.96</v>
      </c>
      <c r="I572" s="101">
        <v>0.31</v>
      </c>
      <c r="J572" s="102">
        <v>0.39</v>
      </c>
      <c r="K572" s="102">
        <v>13.8</v>
      </c>
      <c r="L572" s="102">
        <v>17.3</v>
      </c>
      <c r="M572" s="102">
        <v>65</v>
      </c>
      <c r="N572" s="102">
        <v>81</v>
      </c>
      <c r="O572" s="204" t="s">
        <v>270</v>
      </c>
    </row>
    <row r="573" spans="1:15">
      <c r="A573" s="81" t="s">
        <v>62</v>
      </c>
      <c r="B573" s="11"/>
      <c r="C573" s="110"/>
      <c r="D573" s="110"/>
      <c r="E573" s="154"/>
      <c r="F573" s="154"/>
      <c r="G573" s="83">
        <f>G539+G552+G559+G563+G567+G571+G572</f>
        <v>19.64</v>
      </c>
      <c r="H573" s="83">
        <f>H539+H552+H559+H563+H567+H571+H572</f>
        <v>22.81</v>
      </c>
      <c r="I573" s="83">
        <f>I539+I552+I559+I563+I567+I571+I572</f>
        <v>19.38</v>
      </c>
      <c r="J573" s="83">
        <f>J539+J552+J559+J563+J567+J571+J572</f>
        <v>22.549999999999997</v>
      </c>
      <c r="K573" s="83">
        <f>K539+K552+K559+K563+K567+K571+K572</f>
        <v>65.88</v>
      </c>
      <c r="L573" s="83">
        <f>L539+L552+L560+L569+L571+L572</f>
        <v>75.72999999999999</v>
      </c>
      <c r="M573" s="83">
        <f>M539+M552+M559+M563+M567+M571+M572</f>
        <v>501.91</v>
      </c>
      <c r="N573" s="83">
        <f>N539+N552+N559+N563+N567+N571+N572</f>
        <v>636.42000000000007</v>
      </c>
      <c r="O573" s="205"/>
    </row>
    <row r="574" spans="1:15">
      <c r="A574" s="81" t="s">
        <v>63</v>
      </c>
      <c r="B574" s="12"/>
      <c r="C574" s="80"/>
      <c r="D574" s="80"/>
      <c r="E574" s="154"/>
      <c r="F574" s="149"/>
      <c r="G574" s="116"/>
      <c r="H574" s="116"/>
      <c r="I574" s="116"/>
      <c r="J574" s="86"/>
      <c r="K574" s="86"/>
      <c r="L574" s="86"/>
      <c r="M574" s="86"/>
      <c r="N574" s="86"/>
      <c r="O574" s="205"/>
    </row>
    <row r="575" spans="1:15" ht="30">
      <c r="A575" s="206"/>
      <c r="B575" s="229" t="s">
        <v>186</v>
      </c>
      <c r="C575" s="66"/>
      <c r="D575" s="66"/>
      <c r="E575" s="87" t="s">
        <v>11</v>
      </c>
      <c r="F575" s="87" t="s">
        <v>35</v>
      </c>
      <c r="G575" s="68">
        <v>2.5499999999999998</v>
      </c>
      <c r="H575" s="68">
        <v>3.66</v>
      </c>
      <c r="I575" s="68">
        <v>3.87</v>
      </c>
      <c r="J575" s="69">
        <v>4.95</v>
      </c>
      <c r="K575" s="69">
        <v>15.31</v>
      </c>
      <c r="L575" s="69">
        <v>19.38</v>
      </c>
      <c r="M575" s="69">
        <v>116.36</v>
      </c>
      <c r="N575" s="69">
        <v>137.43</v>
      </c>
      <c r="O575" s="203" t="s">
        <v>384</v>
      </c>
    </row>
    <row r="576" spans="1:15">
      <c r="A576" s="206"/>
      <c r="B576" s="235" t="s">
        <v>284</v>
      </c>
      <c r="C576" s="66">
        <v>147</v>
      </c>
      <c r="D576" s="125">
        <v>170</v>
      </c>
      <c r="E576" s="72"/>
      <c r="F576" s="72"/>
      <c r="G576" s="70">
        <v>1.0900000000000001</v>
      </c>
      <c r="H576" s="70">
        <v>1.27</v>
      </c>
      <c r="I576" s="70">
        <v>0.25</v>
      </c>
      <c r="J576" s="70">
        <v>0.83</v>
      </c>
      <c r="K576" s="71">
        <v>13.09</v>
      </c>
      <c r="L576" s="71">
        <v>16.899999999999999</v>
      </c>
      <c r="M576" s="71">
        <v>58.9</v>
      </c>
      <c r="N576" s="71">
        <v>73.02</v>
      </c>
      <c r="O576" s="203"/>
    </row>
    <row r="577" spans="1:15">
      <c r="A577" s="206"/>
      <c r="B577" s="234" t="s">
        <v>41</v>
      </c>
      <c r="C577" s="66">
        <v>18</v>
      </c>
      <c r="D577" s="66">
        <v>19</v>
      </c>
      <c r="E577" s="72"/>
      <c r="F577" s="72"/>
      <c r="G577" s="70">
        <v>0.24</v>
      </c>
      <c r="H577" s="70">
        <v>0.28000000000000003</v>
      </c>
      <c r="I577" s="70">
        <v>0</v>
      </c>
      <c r="J577" s="70">
        <v>0</v>
      </c>
      <c r="K577" s="71">
        <v>1.43</v>
      </c>
      <c r="L577" s="71">
        <v>1.69</v>
      </c>
      <c r="M577" s="71">
        <v>6.45</v>
      </c>
      <c r="N577" s="71">
        <v>7.52</v>
      </c>
      <c r="O577" s="203"/>
    </row>
    <row r="578" spans="1:15">
      <c r="A578" s="206"/>
      <c r="B578" s="234" t="s">
        <v>49</v>
      </c>
      <c r="C578" s="66">
        <v>2</v>
      </c>
      <c r="D578" s="66">
        <v>2</v>
      </c>
      <c r="E578" s="72"/>
      <c r="F578" s="72"/>
      <c r="G578" s="70">
        <v>0.22</v>
      </c>
      <c r="H578" s="70">
        <v>0.22</v>
      </c>
      <c r="I578" s="70">
        <v>0</v>
      </c>
      <c r="J578" s="70">
        <v>0</v>
      </c>
      <c r="K578" s="71">
        <v>0.36</v>
      </c>
      <c r="L578" s="71">
        <v>0.36</v>
      </c>
      <c r="M578" s="71">
        <v>5.58</v>
      </c>
      <c r="N578" s="71">
        <v>5.58</v>
      </c>
      <c r="O578" s="203"/>
    </row>
    <row r="579" spans="1:15">
      <c r="A579" s="206"/>
      <c r="B579" s="234" t="s">
        <v>44</v>
      </c>
      <c r="C579" s="66">
        <v>13</v>
      </c>
      <c r="D579" s="73" t="s">
        <v>127</v>
      </c>
      <c r="E579" s="72"/>
      <c r="F579" s="72"/>
      <c r="G579" s="70">
        <v>0.28000000000000003</v>
      </c>
      <c r="H579" s="70">
        <v>0.28000000000000003</v>
      </c>
      <c r="I579" s="70">
        <v>1.62</v>
      </c>
      <c r="J579" s="70">
        <v>1.62</v>
      </c>
      <c r="K579" s="71">
        <v>0.43</v>
      </c>
      <c r="L579" s="71">
        <v>0.43</v>
      </c>
      <c r="M579" s="71">
        <v>17.510000000000002</v>
      </c>
      <c r="N579" s="71">
        <v>17.510000000000002</v>
      </c>
      <c r="O579" s="203"/>
    </row>
    <row r="580" spans="1:15">
      <c r="A580" s="206"/>
      <c r="B580" s="234" t="s">
        <v>16</v>
      </c>
      <c r="C580" s="66">
        <v>6</v>
      </c>
      <c r="D580" s="66">
        <v>10</v>
      </c>
      <c r="E580" s="72"/>
      <c r="F580" s="72"/>
      <c r="G580" s="70">
        <v>0.72</v>
      </c>
      <c r="H580" s="70">
        <v>1.61</v>
      </c>
      <c r="I580" s="70">
        <v>0</v>
      </c>
      <c r="J580" s="70">
        <v>0</v>
      </c>
      <c r="K580" s="71">
        <v>0</v>
      </c>
      <c r="L580" s="71">
        <v>0</v>
      </c>
      <c r="M580" s="71">
        <v>9.92</v>
      </c>
      <c r="N580" s="71">
        <v>11.3</v>
      </c>
      <c r="O580" s="203"/>
    </row>
    <row r="581" spans="1:15">
      <c r="A581" s="206"/>
      <c r="B581" s="234" t="s">
        <v>43</v>
      </c>
      <c r="C581" s="66">
        <v>2</v>
      </c>
      <c r="D581" s="66">
        <v>2.5</v>
      </c>
      <c r="E581" s="72"/>
      <c r="F581" s="72"/>
      <c r="G581" s="70">
        <v>0</v>
      </c>
      <c r="H581" s="70">
        <v>0</v>
      </c>
      <c r="I581" s="70">
        <v>2</v>
      </c>
      <c r="J581" s="70">
        <v>2.5</v>
      </c>
      <c r="K581" s="71">
        <v>0</v>
      </c>
      <c r="L581" s="71">
        <v>0</v>
      </c>
      <c r="M581" s="71">
        <v>18</v>
      </c>
      <c r="N581" s="71">
        <v>22.5</v>
      </c>
      <c r="O581" s="203"/>
    </row>
    <row r="582" spans="1:15">
      <c r="A582" s="206"/>
      <c r="B582" s="229" t="s">
        <v>58</v>
      </c>
      <c r="C582" s="66">
        <v>14</v>
      </c>
      <c r="D582" s="66">
        <v>26</v>
      </c>
      <c r="E582" s="72" t="s">
        <v>110</v>
      </c>
      <c r="F582" s="72" t="s">
        <v>228</v>
      </c>
      <c r="G582" s="68">
        <v>1</v>
      </c>
      <c r="H582" s="68">
        <v>1.98</v>
      </c>
      <c r="I582" s="68">
        <v>0.1</v>
      </c>
      <c r="J582" s="69">
        <v>0.2</v>
      </c>
      <c r="K582" s="69">
        <v>6.49</v>
      </c>
      <c r="L582" s="69">
        <v>13.3</v>
      </c>
      <c r="M582" s="69">
        <v>34</v>
      </c>
      <c r="N582" s="69">
        <v>65.25</v>
      </c>
      <c r="O582" s="203" t="s">
        <v>269</v>
      </c>
    </row>
    <row r="583" spans="1:15">
      <c r="A583" s="178"/>
      <c r="B583" s="236" t="s">
        <v>30</v>
      </c>
      <c r="C583" s="66">
        <v>180</v>
      </c>
      <c r="D583" s="66">
        <v>180</v>
      </c>
      <c r="E583" s="72" t="s">
        <v>24</v>
      </c>
      <c r="F583" s="72" t="s">
        <v>24</v>
      </c>
      <c r="G583" s="68">
        <v>0.81</v>
      </c>
      <c r="H583" s="68">
        <v>0.81</v>
      </c>
      <c r="I583" s="68">
        <v>0.18</v>
      </c>
      <c r="J583" s="68">
        <v>0.18</v>
      </c>
      <c r="K583" s="69">
        <v>18.14</v>
      </c>
      <c r="L583" s="69">
        <v>18.14</v>
      </c>
      <c r="M583" s="69">
        <v>98.17</v>
      </c>
      <c r="N583" s="69">
        <v>98.17</v>
      </c>
      <c r="O583" s="203" t="s">
        <v>263</v>
      </c>
    </row>
    <row r="584" spans="1:15" ht="30">
      <c r="A584" s="157" t="s">
        <v>68</v>
      </c>
      <c r="B584" s="11"/>
      <c r="C584" s="157"/>
      <c r="D584" s="109"/>
      <c r="E584" s="157"/>
      <c r="F584" s="84"/>
      <c r="G584" s="130">
        <f t="shared" ref="G584:N584" si="28">G575+G582+G583</f>
        <v>4.3599999999999994</v>
      </c>
      <c r="H584" s="83">
        <f t="shared" si="28"/>
        <v>6.4500000000000011</v>
      </c>
      <c r="I584" s="130">
        <f t="shared" si="28"/>
        <v>4.1500000000000004</v>
      </c>
      <c r="J584" s="117">
        <f t="shared" si="28"/>
        <v>5.33</v>
      </c>
      <c r="K584" s="130">
        <f t="shared" si="28"/>
        <v>39.94</v>
      </c>
      <c r="L584" s="117">
        <f t="shared" si="28"/>
        <v>50.82</v>
      </c>
      <c r="M584" s="130">
        <f t="shared" si="28"/>
        <v>248.53000000000003</v>
      </c>
      <c r="N584" s="117">
        <f t="shared" si="28"/>
        <v>300.85000000000002</v>
      </c>
      <c r="O584" s="253"/>
    </row>
    <row r="585" spans="1:15">
      <c r="A585" s="158" t="s">
        <v>69</v>
      </c>
      <c r="B585" s="20"/>
      <c r="C585" s="158"/>
      <c r="D585" s="110"/>
      <c r="E585" s="158"/>
      <c r="F585" s="82"/>
      <c r="G585" s="130">
        <f t="shared" ref="G585:N585" si="29">G537+G573+G584</f>
        <v>34.57</v>
      </c>
      <c r="H585" s="83">
        <f t="shared" si="29"/>
        <v>41.39</v>
      </c>
      <c r="I585" s="130">
        <f t="shared" si="29"/>
        <v>38.01</v>
      </c>
      <c r="J585" s="83">
        <f t="shared" si="29"/>
        <v>45.629999999999995</v>
      </c>
      <c r="K585" s="159">
        <f t="shared" si="29"/>
        <v>154.35999999999999</v>
      </c>
      <c r="L585" s="83">
        <f t="shared" si="29"/>
        <v>186.88</v>
      </c>
      <c r="M585" s="160">
        <f t="shared" si="29"/>
        <v>1094.6500000000001</v>
      </c>
      <c r="N585" s="83">
        <f t="shared" si="29"/>
        <v>1385.96</v>
      </c>
      <c r="O585" s="253"/>
    </row>
    <row r="587" spans="1:15" ht="15" customHeight="1">
      <c r="A587" s="282" t="s">
        <v>369</v>
      </c>
      <c r="B587" s="283" t="s">
        <v>248</v>
      </c>
      <c r="C587" s="285" t="s">
        <v>1</v>
      </c>
      <c r="D587" s="286"/>
      <c r="E587" s="285" t="s">
        <v>2</v>
      </c>
      <c r="F587" s="289"/>
      <c r="G587" s="291" t="s">
        <v>3</v>
      </c>
      <c r="H587" s="292"/>
      <c r="I587" s="292"/>
      <c r="J587" s="292"/>
      <c r="K587" s="293"/>
      <c r="L587" s="247"/>
      <c r="M587" s="294" t="s">
        <v>4</v>
      </c>
      <c r="N587" s="286"/>
      <c r="O587" s="283" t="s">
        <v>338</v>
      </c>
    </row>
    <row r="588" spans="1:15">
      <c r="A588" s="282"/>
      <c r="B588" s="284"/>
      <c r="C588" s="287"/>
      <c r="D588" s="288"/>
      <c r="E588" s="287"/>
      <c r="F588" s="290"/>
      <c r="G588" s="291" t="s">
        <v>339</v>
      </c>
      <c r="H588" s="298"/>
      <c r="I588" s="291" t="s">
        <v>340</v>
      </c>
      <c r="J588" s="298"/>
      <c r="K588" s="291" t="s">
        <v>341</v>
      </c>
      <c r="L588" s="298"/>
      <c r="M588" s="295"/>
      <c r="N588" s="288"/>
      <c r="O588" s="284"/>
    </row>
    <row r="589" spans="1:15" ht="30">
      <c r="A589" s="21" t="s">
        <v>279</v>
      </c>
      <c r="B589" s="3"/>
      <c r="C589" s="21"/>
      <c r="D589" s="21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</row>
    <row r="590" spans="1:15">
      <c r="A590" s="21" t="s">
        <v>187</v>
      </c>
      <c r="B590" s="3"/>
      <c r="C590" s="21"/>
      <c r="D590" s="21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</row>
    <row r="591" spans="1:15">
      <c r="A591" s="21" t="s">
        <v>9</v>
      </c>
      <c r="B591" s="252"/>
      <c r="C591" s="209"/>
      <c r="D591" s="209"/>
      <c r="E591" s="149"/>
      <c r="F591" s="149"/>
      <c r="G591" s="116"/>
      <c r="H591" s="116"/>
      <c r="I591" s="116"/>
      <c r="J591" s="116"/>
      <c r="K591" s="86"/>
      <c r="L591" s="86"/>
      <c r="M591" s="86"/>
      <c r="N591" s="86"/>
      <c r="O591" s="205"/>
    </row>
    <row r="592" spans="1:15">
      <c r="A592" s="18"/>
      <c r="B592" s="229" t="s">
        <v>107</v>
      </c>
      <c r="C592" s="66"/>
      <c r="D592" s="66"/>
      <c r="E592" s="72" t="s">
        <v>35</v>
      </c>
      <c r="F592" s="72" t="s">
        <v>35</v>
      </c>
      <c r="G592" s="68">
        <v>12.24</v>
      </c>
      <c r="H592" s="68">
        <v>12.24</v>
      </c>
      <c r="I592" s="68">
        <v>13.28</v>
      </c>
      <c r="J592" s="68">
        <v>13.28</v>
      </c>
      <c r="K592" s="69">
        <v>3.66</v>
      </c>
      <c r="L592" s="69">
        <v>3.66</v>
      </c>
      <c r="M592" s="69">
        <v>183.32</v>
      </c>
      <c r="N592" s="69">
        <v>183.32</v>
      </c>
      <c r="O592" s="203" t="s">
        <v>385</v>
      </c>
    </row>
    <row r="593" spans="1:15">
      <c r="A593" s="18"/>
      <c r="B593" s="234" t="s">
        <v>13</v>
      </c>
      <c r="C593" s="66">
        <v>97</v>
      </c>
      <c r="D593" s="66">
        <v>97</v>
      </c>
      <c r="E593" s="72"/>
      <c r="F593" s="72"/>
      <c r="G593" s="70">
        <v>11.07</v>
      </c>
      <c r="H593" s="70">
        <v>11.07</v>
      </c>
      <c r="I593" s="70">
        <v>10.02</v>
      </c>
      <c r="J593" s="70">
        <v>10.02</v>
      </c>
      <c r="K593" s="71">
        <v>0.6</v>
      </c>
      <c r="L593" s="71">
        <v>0.6</v>
      </c>
      <c r="M593" s="71">
        <v>137.01</v>
      </c>
      <c r="N593" s="71">
        <v>137.01</v>
      </c>
      <c r="O593" s="203"/>
    </row>
    <row r="594" spans="1:15">
      <c r="A594" s="18"/>
      <c r="B594" s="234" t="s">
        <v>14</v>
      </c>
      <c r="C594" s="73" t="s">
        <v>188</v>
      </c>
      <c r="D594" s="73" t="s">
        <v>188</v>
      </c>
      <c r="E594" s="72"/>
      <c r="F594" s="72"/>
      <c r="G594" s="70">
        <v>1.1599999999999999</v>
      </c>
      <c r="H594" s="70">
        <v>1.1599999999999999</v>
      </c>
      <c r="I594" s="70">
        <v>0.78</v>
      </c>
      <c r="J594" s="70">
        <v>0.78</v>
      </c>
      <c r="K594" s="71">
        <v>3.04</v>
      </c>
      <c r="L594" s="71">
        <v>3.04</v>
      </c>
      <c r="M594" s="71">
        <v>23.91</v>
      </c>
      <c r="N594" s="71">
        <v>23.91</v>
      </c>
      <c r="O594" s="203"/>
    </row>
    <row r="595" spans="1:15">
      <c r="A595" s="29"/>
      <c r="B595" s="234" t="s">
        <v>15</v>
      </c>
      <c r="C595" s="66">
        <v>3</v>
      </c>
      <c r="D595" s="66">
        <v>3</v>
      </c>
      <c r="E595" s="72"/>
      <c r="F595" s="153"/>
      <c r="G595" s="70">
        <v>0.01</v>
      </c>
      <c r="H595" s="70">
        <v>0.01</v>
      </c>
      <c r="I595" s="70">
        <v>2.48</v>
      </c>
      <c r="J595" s="70">
        <v>2.48</v>
      </c>
      <c r="K595" s="71">
        <v>0.02</v>
      </c>
      <c r="L595" s="71">
        <v>0.02</v>
      </c>
      <c r="M595" s="71">
        <v>22.4</v>
      </c>
      <c r="N595" s="71">
        <v>22.4</v>
      </c>
      <c r="O595" s="203"/>
    </row>
    <row r="596" spans="1:15">
      <c r="A596" s="29"/>
      <c r="B596" s="229" t="s">
        <v>81</v>
      </c>
      <c r="C596" s="66">
        <v>42</v>
      </c>
      <c r="D596" s="66">
        <v>62</v>
      </c>
      <c r="E596" s="72" t="s">
        <v>82</v>
      </c>
      <c r="F596" s="67" t="s">
        <v>47</v>
      </c>
      <c r="G596" s="68">
        <v>0.28000000000000003</v>
      </c>
      <c r="H596" s="68">
        <v>0.42</v>
      </c>
      <c r="I596" s="68">
        <v>0.04</v>
      </c>
      <c r="J596" s="69">
        <v>0.06</v>
      </c>
      <c r="K596" s="69">
        <v>0.76</v>
      </c>
      <c r="L596" s="69">
        <v>1.1399999999999999</v>
      </c>
      <c r="M596" s="69">
        <v>4.4000000000000004</v>
      </c>
      <c r="N596" s="69">
        <v>6.6</v>
      </c>
      <c r="O596" s="203" t="s">
        <v>347</v>
      </c>
    </row>
    <row r="597" spans="1:15" ht="30">
      <c r="A597" s="30"/>
      <c r="B597" s="229" t="s">
        <v>17</v>
      </c>
      <c r="C597" s="73"/>
      <c r="D597" s="73"/>
      <c r="E597" s="72" t="s">
        <v>18</v>
      </c>
      <c r="F597" s="72" t="s">
        <v>219</v>
      </c>
      <c r="G597" s="68">
        <v>1.54</v>
      </c>
      <c r="H597" s="68">
        <v>1.92</v>
      </c>
      <c r="I597" s="68">
        <v>4.29</v>
      </c>
      <c r="J597" s="69">
        <v>4.33</v>
      </c>
      <c r="K597" s="69">
        <v>9.84</v>
      </c>
      <c r="L597" s="69">
        <v>12.84</v>
      </c>
      <c r="M597" s="69">
        <v>84.4</v>
      </c>
      <c r="N597" s="69">
        <v>100.1</v>
      </c>
      <c r="O597" s="34" t="s">
        <v>260</v>
      </c>
    </row>
    <row r="598" spans="1:15">
      <c r="A598" s="30"/>
      <c r="B598" s="234" t="s">
        <v>19</v>
      </c>
      <c r="C598" s="73" t="s">
        <v>20</v>
      </c>
      <c r="D598" s="73" t="s">
        <v>226</v>
      </c>
      <c r="E598" s="72"/>
      <c r="F598" s="72"/>
      <c r="G598" s="70">
        <v>1.52</v>
      </c>
      <c r="H598" s="70">
        <v>1.9</v>
      </c>
      <c r="I598" s="70">
        <v>0.16</v>
      </c>
      <c r="J598" s="71">
        <v>0.2</v>
      </c>
      <c r="K598" s="71">
        <v>9.8000000000000007</v>
      </c>
      <c r="L598" s="71">
        <v>12.8</v>
      </c>
      <c r="M598" s="71">
        <v>47</v>
      </c>
      <c r="N598" s="71">
        <v>62.7</v>
      </c>
      <c r="O598" s="203"/>
    </row>
    <row r="599" spans="1:15">
      <c r="A599" s="18"/>
      <c r="B599" s="234" t="s">
        <v>15</v>
      </c>
      <c r="C599" s="66">
        <v>5</v>
      </c>
      <c r="D599" s="66">
        <v>5</v>
      </c>
      <c r="E599" s="72"/>
      <c r="F599" s="72"/>
      <c r="G599" s="70">
        <v>0.02</v>
      </c>
      <c r="H599" s="70">
        <v>0.02</v>
      </c>
      <c r="I599" s="70">
        <v>4.13</v>
      </c>
      <c r="J599" s="70">
        <v>4.13</v>
      </c>
      <c r="K599" s="71">
        <v>0.04</v>
      </c>
      <c r="L599" s="71">
        <v>0.04</v>
      </c>
      <c r="M599" s="71">
        <v>37.4</v>
      </c>
      <c r="N599" s="71">
        <v>37.4</v>
      </c>
      <c r="O599" s="203"/>
    </row>
    <row r="600" spans="1:15">
      <c r="A600" s="33"/>
      <c r="B600" s="229" t="s">
        <v>114</v>
      </c>
      <c r="C600" s="66"/>
      <c r="D600" s="66"/>
      <c r="E600" s="34" t="s">
        <v>24</v>
      </c>
      <c r="F600" s="72" t="s">
        <v>220</v>
      </c>
      <c r="G600" s="68">
        <v>0</v>
      </c>
      <c r="H600" s="68">
        <v>0</v>
      </c>
      <c r="I600" s="68">
        <v>0</v>
      </c>
      <c r="J600" s="69">
        <v>0</v>
      </c>
      <c r="K600" s="69">
        <v>6</v>
      </c>
      <c r="L600" s="69">
        <v>7</v>
      </c>
      <c r="M600" s="69">
        <v>24</v>
      </c>
      <c r="N600" s="69">
        <v>28</v>
      </c>
      <c r="O600" s="203" t="s">
        <v>263</v>
      </c>
    </row>
    <row r="601" spans="1:15">
      <c r="A601" s="33"/>
      <c r="B601" s="234" t="s">
        <v>25</v>
      </c>
      <c r="C601" s="66">
        <v>0.60000000000000009</v>
      </c>
      <c r="D601" s="66">
        <v>0.6</v>
      </c>
      <c r="E601" s="34"/>
      <c r="F601" s="72"/>
      <c r="G601" s="70">
        <v>0</v>
      </c>
      <c r="H601" s="70">
        <v>0</v>
      </c>
      <c r="I601" s="70">
        <v>0</v>
      </c>
      <c r="J601" s="70">
        <v>0</v>
      </c>
      <c r="K601" s="71">
        <v>0</v>
      </c>
      <c r="L601" s="71">
        <v>0</v>
      </c>
      <c r="M601" s="71">
        <v>0</v>
      </c>
      <c r="N601" s="71">
        <v>0</v>
      </c>
      <c r="O601" s="203"/>
    </row>
    <row r="602" spans="1:15">
      <c r="A602" s="33"/>
      <c r="B602" s="234" t="s">
        <v>26</v>
      </c>
      <c r="C602" s="66">
        <v>6</v>
      </c>
      <c r="D602" s="66">
        <v>7</v>
      </c>
      <c r="E602" s="34"/>
      <c r="F602" s="72"/>
      <c r="G602" s="70">
        <v>0</v>
      </c>
      <c r="H602" s="70">
        <v>0</v>
      </c>
      <c r="I602" s="70">
        <v>0</v>
      </c>
      <c r="J602" s="70">
        <v>0</v>
      </c>
      <c r="K602" s="71">
        <v>6</v>
      </c>
      <c r="L602" s="71">
        <v>7</v>
      </c>
      <c r="M602" s="71">
        <v>24</v>
      </c>
      <c r="N602" s="71">
        <v>28</v>
      </c>
      <c r="O602" s="203"/>
    </row>
    <row r="603" spans="1:15">
      <c r="A603" s="33"/>
      <c r="B603" s="234" t="s">
        <v>283</v>
      </c>
      <c r="C603" s="66">
        <v>180</v>
      </c>
      <c r="D603" s="66">
        <v>200</v>
      </c>
      <c r="E603" s="34"/>
      <c r="F603" s="72"/>
      <c r="G603" s="70">
        <v>0</v>
      </c>
      <c r="H603" s="70">
        <v>0</v>
      </c>
      <c r="I603" s="70">
        <v>0</v>
      </c>
      <c r="J603" s="70">
        <v>0</v>
      </c>
      <c r="K603" s="71">
        <v>0</v>
      </c>
      <c r="L603" s="71">
        <v>0</v>
      </c>
      <c r="M603" s="71">
        <v>0</v>
      </c>
      <c r="N603" s="71">
        <v>0</v>
      </c>
      <c r="O603" s="203"/>
    </row>
    <row r="604" spans="1:15">
      <c r="A604" s="29" t="s">
        <v>29</v>
      </c>
      <c r="B604" s="15"/>
      <c r="C604" s="106"/>
      <c r="D604" s="106"/>
      <c r="E604" s="153"/>
      <c r="F604" s="72"/>
      <c r="G604" s="70"/>
      <c r="H604" s="70"/>
      <c r="I604" s="70"/>
      <c r="J604" s="71"/>
      <c r="K604" s="71"/>
      <c r="L604" s="71"/>
      <c r="M604" s="71"/>
      <c r="N604" s="71"/>
      <c r="O604" s="203"/>
    </row>
    <row r="605" spans="1:15">
      <c r="A605" s="33"/>
      <c r="B605" s="229" t="s">
        <v>30</v>
      </c>
      <c r="C605" s="66">
        <v>120</v>
      </c>
      <c r="D605" s="66">
        <v>120</v>
      </c>
      <c r="E605" s="72" t="s">
        <v>31</v>
      </c>
      <c r="F605" s="72" t="s">
        <v>31</v>
      </c>
      <c r="G605" s="68">
        <v>0.55000000000000004</v>
      </c>
      <c r="H605" s="68">
        <v>0.55000000000000004</v>
      </c>
      <c r="I605" s="68">
        <v>0.12</v>
      </c>
      <c r="J605" s="68">
        <v>0.12</v>
      </c>
      <c r="K605" s="68">
        <v>12.1</v>
      </c>
      <c r="L605" s="68">
        <v>12.1</v>
      </c>
      <c r="M605" s="68">
        <v>65.45</v>
      </c>
      <c r="N605" s="68">
        <v>65.45</v>
      </c>
      <c r="O605" s="204" t="s">
        <v>263</v>
      </c>
    </row>
    <row r="606" spans="1:15" ht="30">
      <c r="A606" s="81" t="s">
        <v>32</v>
      </c>
      <c r="B606" s="11"/>
      <c r="C606" s="110"/>
      <c r="D606" s="110"/>
      <c r="E606" s="154"/>
      <c r="F606" s="154"/>
      <c r="G606" s="83">
        <f t="shared" ref="G606:N606" si="30">G592+G596+G597+G600+G605</f>
        <v>14.61</v>
      </c>
      <c r="H606" s="83">
        <f t="shared" si="30"/>
        <v>15.13</v>
      </c>
      <c r="I606" s="83">
        <f t="shared" si="30"/>
        <v>17.73</v>
      </c>
      <c r="J606" s="83">
        <f t="shared" si="30"/>
        <v>17.790000000000003</v>
      </c>
      <c r="K606" s="83">
        <f t="shared" si="30"/>
        <v>32.36</v>
      </c>
      <c r="L606" s="83">
        <f t="shared" si="30"/>
        <v>36.74</v>
      </c>
      <c r="M606" s="83">
        <f t="shared" si="30"/>
        <v>361.57</v>
      </c>
      <c r="N606" s="83">
        <f t="shared" si="30"/>
        <v>383.46999999999997</v>
      </c>
      <c r="O606" s="205"/>
    </row>
    <row r="607" spans="1:15">
      <c r="A607" s="81" t="s">
        <v>33</v>
      </c>
      <c r="B607" s="12"/>
      <c r="C607" s="80"/>
      <c r="D607" s="80"/>
      <c r="E607" s="154"/>
      <c r="F607" s="149"/>
      <c r="G607" s="116"/>
      <c r="H607" s="116"/>
      <c r="I607" s="116"/>
      <c r="J607" s="86"/>
      <c r="K607" s="86"/>
      <c r="L607" s="86"/>
      <c r="M607" s="86"/>
      <c r="N607" s="86"/>
      <c r="O607" s="205"/>
    </row>
    <row r="608" spans="1:15" ht="45">
      <c r="A608" s="219"/>
      <c r="B608" s="229" t="s">
        <v>189</v>
      </c>
      <c r="C608" s="66"/>
      <c r="D608" s="66"/>
      <c r="E608" s="132" t="s">
        <v>275</v>
      </c>
      <c r="F608" s="87" t="s">
        <v>276</v>
      </c>
      <c r="G608" s="68">
        <v>8.51</v>
      </c>
      <c r="H608" s="68">
        <v>12.71</v>
      </c>
      <c r="I608" s="68">
        <v>2.75</v>
      </c>
      <c r="J608" s="69">
        <v>3.95</v>
      </c>
      <c r="K608" s="69">
        <v>6.24</v>
      </c>
      <c r="L608" s="69">
        <v>6.79</v>
      </c>
      <c r="M608" s="69">
        <v>76.8</v>
      </c>
      <c r="N608" s="69">
        <v>136.91999999999999</v>
      </c>
      <c r="O608" s="203" t="s">
        <v>386</v>
      </c>
    </row>
    <row r="609" spans="1:15">
      <c r="A609" s="33"/>
      <c r="B609" s="234" t="s">
        <v>190</v>
      </c>
      <c r="C609" s="66">
        <v>160</v>
      </c>
      <c r="D609" s="66">
        <v>186</v>
      </c>
      <c r="E609" s="155"/>
      <c r="F609" s="72"/>
      <c r="G609" s="70">
        <v>7.61</v>
      </c>
      <c r="H609" s="70">
        <v>11.33</v>
      </c>
      <c r="I609" s="70">
        <v>0</v>
      </c>
      <c r="J609" s="70">
        <v>0.54</v>
      </c>
      <c r="K609" s="71">
        <v>0</v>
      </c>
      <c r="L609" s="71">
        <v>0</v>
      </c>
      <c r="M609" s="71">
        <v>23.42</v>
      </c>
      <c r="N609" s="71">
        <v>49.87</v>
      </c>
      <c r="O609" s="203"/>
    </row>
    <row r="610" spans="1:15">
      <c r="A610" s="33"/>
      <c r="B610" s="244" t="s">
        <v>103</v>
      </c>
      <c r="C610" s="66">
        <v>58</v>
      </c>
      <c r="D610" s="125">
        <v>72</v>
      </c>
      <c r="E610" s="155"/>
      <c r="F610" s="72"/>
      <c r="G610" s="70">
        <v>0.38</v>
      </c>
      <c r="H610" s="70">
        <v>0.57999999999999996</v>
      </c>
      <c r="I610" s="70">
        <v>0.1</v>
      </c>
      <c r="J610" s="70">
        <v>0.14000000000000001</v>
      </c>
      <c r="K610" s="71">
        <v>5.14</v>
      </c>
      <c r="L610" s="71">
        <v>4.84</v>
      </c>
      <c r="M610" s="71">
        <v>23.08</v>
      </c>
      <c r="N610" s="71">
        <v>45.07</v>
      </c>
      <c r="O610" s="203"/>
    </row>
    <row r="611" spans="1:15">
      <c r="A611" s="120"/>
      <c r="B611" s="234" t="s">
        <v>39</v>
      </c>
      <c r="C611" s="66">
        <v>10</v>
      </c>
      <c r="D611" s="73" t="s">
        <v>104</v>
      </c>
      <c r="E611" s="155"/>
      <c r="F611" s="72"/>
      <c r="G611" s="70">
        <v>0.06</v>
      </c>
      <c r="H611" s="70">
        <v>0.09</v>
      </c>
      <c r="I611" s="70">
        <v>0</v>
      </c>
      <c r="J611" s="71">
        <v>0</v>
      </c>
      <c r="K611" s="71">
        <v>0.38</v>
      </c>
      <c r="L611" s="71">
        <v>0.5</v>
      </c>
      <c r="M611" s="71">
        <v>1.79</v>
      </c>
      <c r="N611" s="71">
        <v>2.84</v>
      </c>
      <c r="O611" s="203"/>
    </row>
    <row r="612" spans="1:15">
      <c r="A612" s="33"/>
      <c r="B612" s="234" t="s">
        <v>41</v>
      </c>
      <c r="C612" s="66">
        <v>10</v>
      </c>
      <c r="D612" s="73" t="s">
        <v>104</v>
      </c>
      <c r="E612" s="72"/>
      <c r="F612" s="72"/>
      <c r="G612" s="70">
        <v>0.1</v>
      </c>
      <c r="H612" s="70">
        <v>0.12</v>
      </c>
      <c r="I612" s="70">
        <v>0</v>
      </c>
      <c r="J612" s="71">
        <v>0</v>
      </c>
      <c r="K612" s="71">
        <v>0.59</v>
      </c>
      <c r="L612" s="71">
        <v>0.7</v>
      </c>
      <c r="M612" s="71">
        <v>2.67</v>
      </c>
      <c r="N612" s="71">
        <v>3.02</v>
      </c>
      <c r="O612" s="203"/>
    </row>
    <row r="613" spans="1:15">
      <c r="A613" s="33"/>
      <c r="B613" s="234" t="s">
        <v>191</v>
      </c>
      <c r="C613" s="73" t="s">
        <v>48</v>
      </c>
      <c r="D613" s="73" t="s">
        <v>40</v>
      </c>
      <c r="E613" s="155"/>
      <c r="F613" s="72"/>
      <c r="G613" s="70">
        <v>0.35</v>
      </c>
      <c r="H613" s="70">
        <v>0.57999999999999996</v>
      </c>
      <c r="I613" s="70">
        <v>0</v>
      </c>
      <c r="J613" s="71">
        <v>0</v>
      </c>
      <c r="K613" s="71">
        <v>0.12</v>
      </c>
      <c r="L613" s="71">
        <v>0.74</v>
      </c>
      <c r="M613" s="71">
        <v>1.88</v>
      </c>
      <c r="N613" s="71">
        <v>3.12</v>
      </c>
      <c r="O613" s="203"/>
    </row>
    <row r="614" spans="1:15">
      <c r="A614" s="33"/>
      <c r="B614" s="234" t="s">
        <v>43</v>
      </c>
      <c r="C614" s="73" t="s">
        <v>118</v>
      </c>
      <c r="D614" s="66">
        <v>2</v>
      </c>
      <c r="E614" s="155"/>
      <c r="F614" s="72"/>
      <c r="G614" s="70">
        <v>0.01</v>
      </c>
      <c r="H614" s="70">
        <v>0</v>
      </c>
      <c r="I614" s="70">
        <v>1.65</v>
      </c>
      <c r="J614" s="70">
        <v>2</v>
      </c>
      <c r="K614" s="71">
        <v>0.01</v>
      </c>
      <c r="L614" s="71">
        <v>0</v>
      </c>
      <c r="M614" s="71">
        <v>14.96</v>
      </c>
      <c r="N614" s="71">
        <v>18</v>
      </c>
      <c r="O614" s="203"/>
    </row>
    <row r="615" spans="1:15">
      <c r="A615" s="33"/>
      <c r="B615" s="234" t="s">
        <v>15</v>
      </c>
      <c r="C615" s="73" t="s">
        <v>119</v>
      </c>
      <c r="D615" s="73" t="s">
        <v>118</v>
      </c>
      <c r="E615" s="155"/>
      <c r="F615" s="72"/>
      <c r="G615" s="70">
        <v>0</v>
      </c>
      <c r="H615" s="70">
        <v>0.01</v>
      </c>
      <c r="I615" s="70">
        <v>1</v>
      </c>
      <c r="J615" s="70">
        <v>1.27</v>
      </c>
      <c r="K615" s="71">
        <v>0</v>
      </c>
      <c r="L615" s="71">
        <v>0.01</v>
      </c>
      <c r="M615" s="71">
        <v>9</v>
      </c>
      <c r="N615" s="71">
        <v>15</v>
      </c>
      <c r="O615" s="203"/>
    </row>
    <row r="616" spans="1:15">
      <c r="A616" s="33"/>
      <c r="B616" s="234" t="s">
        <v>77</v>
      </c>
      <c r="C616" s="73" t="s">
        <v>138</v>
      </c>
      <c r="D616" s="73" t="s">
        <v>207</v>
      </c>
      <c r="E616" s="155"/>
      <c r="F616" s="72"/>
      <c r="G616" s="70">
        <v>0</v>
      </c>
      <c r="H616" s="70">
        <v>0</v>
      </c>
      <c r="I616" s="70">
        <v>0</v>
      </c>
      <c r="J616" s="71">
        <v>0</v>
      </c>
      <c r="K616" s="71">
        <v>0</v>
      </c>
      <c r="L616" s="71">
        <v>0</v>
      </c>
      <c r="M616" s="71">
        <v>0</v>
      </c>
      <c r="N616" s="71">
        <v>0</v>
      </c>
      <c r="O616" s="203"/>
    </row>
    <row r="617" spans="1:15" ht="45">
      <c r="A617" s="33"/>
      <c r="B617" s="229" t="s">
        <v>192</v>
      </c>
      <c r="C617" s="66"/>
      <c r="D617" s="66"/>
      <c r="E617" s="87" t="s">
        <v>193</v>
      </c>
      <c r="F617" s="87" t="s">
        <v>233</v>
      </c>
      <c r="G617" s="68">
        <v>10.42</v>
      </c>
      <c r="H617" s="68">
        <v>11.35</v>
      </c>
      <c r="I617" s="68">
        <v>10.47</v>
      </c>
      <c r="J617" s="69">
        <v>14.31</v>
      </c>
      <c r="K617" s="69">
        <v>6</v>
      </c>
      <c r="L617" s="69">
        <v>7.3</v>
      </c>
      <c r="M617" s="69">
        <v>165.51</v>
      </c>
      <c r="N617" s="69">
        <v>182.76</v>
      </c>
      <c r="O617" s="34" t="s">
        <v>387</v>
      </c>
    </row>
    <row r="618" spans="1:15">
      <c r="A618" s="33"/>
      <c r="B618" s="234" t="s">
        <v>158</v>
      </c>
      <c r="C618" s="66">
        <v>69</v>
      </c>
      <c r="D618" s="66">
        <v>90</v>
      </c>
      <c r="E618" s="72"/>
      <c r="F618" s="72"/>
      <c r="G618" s="70">
        <v>9.5470000000000006</v>
      </c>
      <c r="H618" s="70">
        <v>10.37</v>
      </c>
      <c r="I618" s="70">
        <v>6.34</v>
      </c>
      <c r="J618" s="71">
        <v>6.87</v>
      </c>
      <c r="K618" s="71">
        <v>0</v>
      </c>
      <c r="L618" s="71">
        <v>0</v>
      </c>
      <c r="M618" s="71">
        <v>104.58</v>
      </c>
      <c r="N618" s="71">
        <v>119.12</v>
      </c>
      <c r="O618" s="203"/>
    </row>
    <row r="619" spans="1:15">
      <c r="A619" s="33"/>
      <c r="B619" s="234" t="s">
        <v>41</v>
      </c>
      <c r="C619" s="66">
        <v>10</v>
      </c>
      <c r="D619" s="66">
        <v>11</v>
      </c>
      <c r="E619" s="87"/>
      <c r="F619" s="72"/>
      <c r="G619" s="70">
        <v>0.05</v>
      </c>
      <c r="H619" s="70">
        <v>0.06</v>
      </c>
      <c r="I619" s="70">
        <v>0</v>
      </c>
      <c r="J619" s="70">
        <v>0</v>
      </c>
      <c r="K619" s="71">
        <v>0.49</v>
      </c>
      <c r="L619" s="71">
        <v>0.49</v>
      </c>
      <c r="M619" s="71">
        <v>1.34</v>
      </c>
      <c r="N619" s="71">
        <v>1.34</v>
      </c>
      <c r="O619" s="203"/>
    </row>
    <row r="620" spans="1:15">
      <c r="A620" s="33"/>
      <c r="B620" s="234" t="s">
        <v>14</v>
      </c>
      <c r="C620" s="66">
        <v>10</v>
      </c>
      <c r="D620" s="66">
        <v>10</v>
      </c>
      <c r="E620" s="72"/>
      <c r="F620" s="72"/>
      <c r="G620" s="70">
        <v>0.11</v>
      </c>
      <c r="H620" s="70">
        <v>0.11</v>
      </c>
      <c r="I620" s="70">
        <v>0.06</v>
      </c>
      <c r="J620" s="70">
        <v>0.06</v>
      </c>
      <c r="K620" s="71">
        <v>0.59</v>
      </c>
      <c r="L620" s="71">
        <v>0.59</v>
      </c>
      <c r="M620" s="71">
        <v>2.96</v>
      </c>
      <c r="N620" s="71">
        <v>2.96</v>
      </c>
      <c r="O620" s="203"/>
    </row>
    <row r="621" spans="1:15">
      <c r="A621" s="33"/>
      <c r="B621" s="234" t="s">
        <v>19</v>
      </c>
      <c r="C621" s="66">
        <v>5</v>
      </c>
      <c r="D621" s="66">
        <v>6</v>
      </c>
      <c r="E621" s="72"/>
      <c r="F621" s="72"/>
      <c r="G621" s="70">
        <v>0.38</v>
      </c>
      <c r="H621" s="70">
        <v>0.45</v>
      </c>
      <c r="I621" s="70">
        <v>0.04</v>
      </c>
      <c r="J621" s="70">
        <v>0.04</v>
      </c>
      <c r="K621" s="71">
        <v>2.58</v>
      </c>
      <c r="L621" s="71">
        <v>3.09</v>
      </c>
      <c r="M621" s="71">
        <v>11.75</v>
      </c>
      <c r="N621" s="71">
        <v>14.1</v>
      </c>
      <c r="O621" s="203"/>
    </row>
    <row r="622" spans="1:15">
      <c r="A622" s="33"/>
      <c r="B622" s="234" t="s">
        <v>43</v>
      </c>
      <c r="C622" s="73" t="s">
        <v>118</v>
      </c>
      <c r="D622" s="73" t="s">
        <v>118</v>
      </c>
      <c r="E622" s="155"/>
      <c r="F622" s="72"/>
      <c r="G622" s="78">
        <v>0</v>
      </c>
      <c r="H622" s="78">
        <v>0</v>
      </c>
      <c r="I622" s="78">
        <v>2</v>
      </c>
      <c r="J622" s="78">
        <v>2</v>
      </c>
      <c r="K622" s="79">
        <v>0</v>
      </c>
      <c r="L622" s="79">
        <v>0</v>
      </c>
      <c r="M622" s="79">
        <v>18</v>
      </c>
      <c r="N622" s="79">
        <v>18</v>
      </c>
      <c r="O622" s="203"/>
    </row>
    <row r="623" spans="1:15">
      <c r="A623" s="33"/>
      <c r="B623" s="231" t="s">
        <v>89</v>
      </c>
      <c r="C623" s="66"/>
      <c r="D623" s="73"/>
      <c r="E623" s="72"/>
      <c r="F623" s="72"/>
      <c r="G623" s="70"/>
      <c r="H623" s="70"/>
      <c r="I623" s="70"/>
      <c r="J623" s="71"/>
      <c r="K623" s="71"/>
      <c r="L623" s="71"/>
      <c r="M623" s="71"/>
      <c r="N623" s="71"/>
      <c r="O623" s="203"/>
    </row>
    <row r="624" spans="1:15">
      <c r="A624" s="33"/>
      <c r="B624" s="234" t="s">
        <v>161</v>
      </c>
      <c r="C624" s="66">
        <v>3</v>
      </c>
      <c r="D624" s="73" t="s">
        <v>128</v>
      </c>
      <c r="E624" s="72"/>
      <c r="F624" s="72"/>
      <c r="G624" s="70">
        <v>0.01</v>
      </c>
      <c r="H624" s="70">
        <v>0.02</v>
      </c>
      <c r="I624" s="70">
        <v>0</v>
      </c>
      <c r="J624" s="70">
        <v>0</v>
      </c>
      <c r="K624" s="71">
        <v>0.21</v>
      </c>
      <c r="L624" s="71">
        <v>0.11</v>
      </c>
      <c r="M624" s="71">
        <v>0.35</v>
      </c>
      <c r="N624" s="71">
        <v>0.4</v>
      </c>
      <c r="O624" s="203"/>
    </row>
    <row r="625" spans="1:15">
      <c r="A625" s="33"/>
      <c r="B625" s="234" t="s">
        <v>41</v>
      </c>
      <c r="C625" s="66">
        <v>3</v>
      </c>
      <c r="D625" s="73" t="s">
        <v>128</v>
      </c>
      <c r="E625" s="72"/>
      <c r="F625" s="72"/>
      <c r="G625" s="78">
        <v>0.01</v>
      </c>
      <c r="H625" s="78">
        <v>0.02</v>
      </c>
      <c r="I625" s="78">
        <v>0</v>
      </c>
      <c r="J625" s="78">
        <v>0</v>
      </c>
      <c r="K625" s="79">
        <v>0.22</v>
      </c>
      <c r="L625" s="79">
        <v>0.12</v>
      </c>
      <c r="M625" s="79">
        <v>0.5</v>
      </c>
      <c r="N625" s="79">
        <v>0.57999999999999996</v>
      </c>
      <c r="O625" s="203"/>
    </row>
    <row r="626" spans="1:15">
      <c r="A626" s="33"/>
      <c r="B626" s="234" t="s">
        <v>42</v>
      </c>
      <c r="C626" s="66">
        <v>3</v>
      </c>
      <c r="D626" s="73" t="s">
        <v>128</v>
      </c>
      <c r="E626" s="72"/>
      <c r="F626" s="72"/>
      <c r="G626" s="70">
        <v>0.09</v>
      </c>
      <c r="H626" s="70">
        <v>0.1</v>
      </c>
      <c r="I626" s="70">
        <v>0</v>
      </c>
      <c r="J626" s="70">
        <v>0</v>
      </c>
      <c r="K626" s="71">
        <v>0.44</v>
      </c>
      <c r="L626" s="71">
        <v>0.43</v>
      </c>
      <c r="M626" s="71">
        <v>1.45</v>
      </c>
      <c r="N626" s="71">
        <v>1.68</v>
      </c>
      <c r="O626" s="203"/>
    </row>
    <row r="627" spans="1:15">
      <c r="A627" s="33"/>
      <c r="B627" s="234" t="s">
        <v>88</v>
      </c>
      <c r="C627" s="66">
        <v>2</v>
      </c>
      <c r="D627" s="73" t="s">
        <v>118</v>
      </c>
      <c r="E627" s="72"/>
      <c r="F627" s="72"/>
      <c r="G627" s="70">
        <v>0.22</v>
      </c>
      <c r="H627" s="70">
        <v>0.22</v>
      </c>
      <c r="I627" s="70">
        <v>0.03</v>
      </c>
      <c r="J627" s="70">
        <v>0.03</v>
      </c>
      <c r="K627" s="71">
        <v>1.47</v>
      </c>
      <c r="L627" s="71">
        <v>1.36</v>
      </c>
      <c r="M627" s="71">
        <v>6.58</v>
      </c>
      <c r="N627" s="71">
        <v>6.58</v>
      </c>
      <c r="O627" s="203"/>
    </row>
    <row r="628" spans="1:15">
      <c r="A628" s="33"/>
      <c r="B628" s="234" t="s">
        <v>43</v>
      </c>
      <c r="C628" s="66">
        <v>2</v>
      </c>
      <c r="D628" s="73" t="s">
        <v>118</v>
      </c>
      <c r="E628" s="72"/>
      <c r="F628" s="72"/>
      <c r="G628" s="78">
        <v>0</v>
      </c>
      <c r="H628" s="70">
        <v>0</v>
      </c>
      <c r="I628" s="78">
        <v>2</v>
      </c>
      <c r="J628" s="70">
        <v>2</v>
      </c>
      <c r="K628" s="79">
        <v>0</v>
      </c>
      <c r="L628" s="71">
        <v>0</v>
      </c>
      <c r="M628" s="79">
        <v>18</v>
      </c>
      <c r="N628" s="71">
        <v>18</v>
      </c>
      <c r="O628" s="203"/>
    </row>
    <row r="629" spans="1:15">
      <c r="A629" s="33"/>
      <c r="B629" s="231" t="s">
        <v>194</v>
      </c>
      <c r="C629" s="73"/>
      <c r="D629" s="73"/>
      <c r="E629" s="87" t="s">
        <v>51</v>
      </c>
      <c r="F629" s="87" t="s">
        <v>11</v>
      </c>
      <c r="G629" s="68">
        <v>1.1000000000000001</v>
      </c>
      <c r="H629" s="68">
        <v>1.31</v>
      </c>
      <c r="I629" s="68">
        <v>2.73</v>
      </c>
      <c r="J629" s="69">
        <v>4.1399999999999997</v>
      </c>
      <c r="K629" s="69">
        <v>13.11</v>
      </c>
      <c r="L629" s="69">
        <v>17.13</v>
      </c>
      <c r="M629" s="69">
        <v>81.3</v>
      </c>
      <c r="N629" s="69">
        <v>103.79</v>
      </c>
      <c r="O629" s="203" t="s">
        <v>388</v>
      </c>
    </row>
    <row r="630" spans="1:15">
      <c r="A630" s="33"/>
      <c r="B630" s="244" t="s">
        <v>103</v>
      </c>
      <c r="C630" s="73" t="s">
        <v>195</v>
      </c>
      <c r="D630" s="161" t="s">
        <v>244</v>
      </c>
      <c r="E630" s="155"/>
      <c r="F630" s="72"/>
      <c r="G630" s="70">
        <v>1.0900000000000001</v>
      </c>
      <c r="H630" s="70">
        <v>1.29</v>
      </c>
      <c r="I630" s="70">
        <v>0.25</v>
      </c>
      <c r="J630" s="70">
        <v>0.84</v>
      </c>
      <c r="K630" s="71">
        <v>13.09</v>
      </c>
      <c r="L630" s="71">
        <v>17.100000000000001</v>
      </c>
      <c r="M630" s="71">
        <v>58.9</v>
      </c>
      <c r="N630" s="71">
        <v>73.87</v>
      </c>
      <c r="O630" s="203"/>
    </row>
    <row r="631" spans="1:15">
      <c r="A631" s="33"/>
      <c r="B631" s="234" t="s">
        <v>15</v>
      </c>
      <c r="C631" s="73" t="s">
        <v>108</v>
      </c>
      <c r="D631" s="73" t="s">
        <v>128</v>
      </c>
      <c r="E631" s="155"/>
      <c r="F631" s="72"/>
      <c r="G631" s="70">
        <v>0.01</v>
      </c>
      <c r="H631" s="70">
        <v>0.02</v>
      </c>
      <c r="I631" s="70">
        <v>2.48</v>
      </c>
      <c r="J631" s="70">
        <v>3.3</v>
      </c>
      <c r="K631" s="71">
        <v>0.02</v>
      </c>
      <c r="L631" s="71">
        <v>0.03</v>
      </c>
      <c r="M631" s="71">
        <v>22.4</v>
      </c>
      <c r="N631" s="71">
        <v>29.92</v>
      </c>
      <c r="O631" s="203"/>
    </row>
    <row r="632" spans="1:15" ht="45">
      <c r="A632" s="33"/>
      <c r="B632" s="229" t="s">
        <v>196</v>
      </c>
      <c r="C632" s="66"/>
      <c r="D632" s="73"/>
      <c r="E632" s="212"/>
      <c r="F632" s="72"/>
      <c r="G632" s="212"/>
      <c r="H632" s="70"/>
      <c r="I632" s="212"/>
      <c r="J632" s="70"/>
      <c r="K632" s="212"/>
      <c r="L632" s="71"/>
      <c r="M632" s="212"/>
      <c r="N632" s="71"/>
      <c r="O632" s="212"/>
    </row>
    <row r="633" spans="1:15">
      <c r="A633" s="33"/>
      <c r="B633" s="229" t="s">
        <v>197</v>
      </c>
      <c r="C633" s="66"/>
      <c r="D633" s="66"/>
      <c r="E633" s="87" t="s">
        <v>82</v>
      </c>
      <c r="F633" s="72" t="s">
        <v>22</v>
      </c>
      <c r="G633" s="68">
        <v>0.52</v>
      </c>
      <c r="H633" s="68">
        <v>0.76</v>
      </c>
      <c r="I633" s="68">
        <v>1.83</v>
      </c>
      <c r="J633" s="69">
        <v>2.2799999999999998</v>
      </c>
      <c r="K633" s="69">
        <v>2.96</v>
      </c>
      <c r="L633" s="69">
        <v>4.32</v>
      </c>
      <c r="M633" s="69">
        <v>30.93</v>
      </c>
      <c r="N633" s="69">
        <v>43.37</v>
      </c>
      <c r="O633" s="203" t="s">
        <v>389</v>
      </c>
    </row>
    <row r="634" spans="1:15">
      <c r="A634" s="33"/>
      <c r="B634" s="234" t="s">
        <v>38</v>
      </c>
      <c r="C634" s="66">
        <v>48</v>
      </c>
      <c r="D634" s="66">
        <v>56</v>
      </c>
      <c r="E634" s="72"/>
      <c r="F634" s="72"/>
      <c r="G634" s="70">
        <v>0.41</v>
      </c>
      <c r="H634" s="162">
        <v>0.56000000000000005</v>
      </c>
      <c r="I634" s="70">
        <v>0.01</v>
      </c>
      <c r="J634" s="162">
        <v>0.05</v>
      </c>
      <c r="K634" s="71">
        <v>2.16</v>
      </c>
      <c r="L634" s="163">
        <v>3.3</v>
      </c>
      <c r="M634" s="71">
        <v>10.66</v>
      </c>
      <c r="N634" s="163">
        <v>18.87</v>
      </c>
      <c r="O634" s="203"/>
    </row>
    <row r="635" spans="1:15">
      <c r="A635" s="33"/>
      <c r="B635" s="234" t="s">
        <v>41</v>
      </c>
      <c r="C635" s="66">
        <v>5</v>
      </c>
      <c r="D635" s="66">
        <v>6</v>
      </c>
      <c r="E635" s="72"/>
      <c r="F635" s="72"/>
      <c r="G635" s="70">
        <v>0.05</v>
      </c>
      <c r="H635" s="164">
        <v>0.05</v>
      </c>
      <c r="I635" s="70">
        <v>0</v>
      </c>
      <c r="J635" s="164">
        <v>0</v>
      </c>
      <c r="K635" s="71">
        <v>0.32</v>
      </c>
      <c r="L635" s="165">
        <v>0.32</v>
      </c>
      <c r="M635" s="71">
        <v>1.64</v>
      </c>
      <c r="N635" s="165">
        <v>1.64</v>
      </c>
      <c r="O635" s="203"/>
    </row>
    <row r="636" spans="1:15">
      <c r="A636" s="33"/>
      <c r="B636" s="234" t="s">
        <v>42</v>
      </c>
      <c r="C636" s="66">
        <v>2</v>
      </c>
      <c r="D636" s="66">
        <v>3</v>
      </c>
      <c r="E636" s="72"/>
      <c r="F636" s="72"/>
      <c r="G636" s="70">
        <v>0.06</v>
      </c>
      <c r="H636" s="70">
        <v>0.09</v>
      </c>
      <c r="I636" s="70">
        <v>0</v>
      </c>
      <c r="J636" s="70">
        <v>0</v>
      </c>
      <c r="K636" s="71">
        <v>0.22</v>
      </c>
      <c r="L636" s="71">
        <v>0.44</v>
      </c>
      <c r="M636" s="71">
        <v>0.96</v>
      </c>
      <c r="N636" s="71">
        <v>1.45</v>
      </c>
      <c r="O636" s="203"/>
    </row>
    <row r="637" spans="1:15">
      <c r="A637" s="33"/>
      <c r="B637" s="234" t="s">
        <v>100</v>
      </c>
      <c r="C637" s="66">
        <v>1</v>
      </c>
      <c r="D637" s="66">
        <v>1</v>
      </c>
      <c r="E637" s="72"/>
      <c r="F637" s="72"/>
      <c r="G637" s="70">
        <v>0.05</v>
      </c>
      <c r="H637" s="70">
        <v>0.05</v>
      </c>
      <c r="I637" s="70">
        <v>0</v>
      </c>
      <c r="J637" s="70">
        <v>0</v>
      </c>
      <c r="K637" s="71">
        <v>0.26</v>
      </c>
      <c r="L637" s="71">
        <v>0.26</v>
      </c>
      <c r="M637" s="71">
        <v>1.19</v>
      </c>
      <c r="N637" s="71">
        <v>1.19</v>
      </c>
      <c r="O637" s="203"/>
    </row>
    <row r="638" spans="1:15">
      <c r="A638" s="33"/>
      <c r="B638" s="234" t="s">
        <v>15</v>
      </c>
      <c r="C638" s="66">
        <v>1</v>
      </c>
      <c r="D638" s="66">
        <v>1.5</v>
      </c>
      <c r="E638" s="72"/>
      <c r="F638" s="72"/>
      <c r="G638" s="70">
        <v>0</v>
      </c>
      <c r="H638" s="166">
        <v>0.01</v>
      </c>
      <c r="I638" s="70">
        <v>0.82</v>
      </c>
      <c r="J638" s="166">
        <v>1.23</v>
      </c>
      <c r="K638" s="71">
        <v>0</v>
      </c>
      <c r="L638" s="166">
        <v>0</v>
      </c>
      <c r="M638" s="71">
        <v>7.48</v>
      </c>
      <c r="N638" s="166">
        <v>11.22</v>
      </c>
      <c r="O638" s="203"/>
    </row>
    <row r="639" spans="1:15">
      <c r="A639" s="33"/>
      <c r="B639" s="234" t="s">
        <v>43</v>
      </c>
      <c r="C639" s="66">
        <v>1</v>
      </c>
      <c r="D639" s="66">
        <v>1</v>
      </c>
      <c r="E639" s="155"/>
      <c r="F639" s="72"/>
      <c r="G639" s="70">
        <v>0</v>
      </c>
      <c r="H639" s="254">
        <v>0</v>
      </c>
      <c r="I639" s="70">
        <v>1</v>
      </c>
      <c r="J639" s="255">
        <v>1</v>
      </c>
      <c r="K639" s="71">
        <v>0</v>
      </c>
      <c r="L639" s="255">
        <v>0</v>
      </c>
      <c r="M639" s="71">
        <v>9</v>
      </c>
      <c r="N639" s="255">
        <v>9</v>
      </c>
      <c r="O639" s="203"/>
    </row>
    <row r="640" spans="1:15">
      <c r="A640" s="33"/>
      <c r="B640" s="231" t="s">
        <v>198</v>
      </c>
      <c r="C640" s="66"/>
      <c r="D640" s="66"/>
      <c r="E640" s="87" t="s">
        <v>82</v>
      </c>
      <c r="F640" s="72" t="s">
        <v>22</v>
      </c>
      <c r="G640" s="141">
        <v>0.56999999999999995</v>
      </c>
      <c r="H640" s="256">
        <v>0.65</v>
      </c>
      <c r="I640" s="141">
        <v>1.86</v>
      </c>
      <c r="J640" s="256">
        <v>2.27</v>
      </c>
      <c r="K640" s="170">
        <v>2.5299999999999998</v>
      </c>
      <c r="L640" s="256">
        <v>2.88</v>
      </c>
      <c r="M640" s="170">
        <v>29.6</v>
      </c>
      <c r="N640" s="256">
        <v>35.22</v>
      </c>
      <c r="O640" s="257" t="s">
        <v>390</v>
      </c>
    </row>
    <row r="641" spans="1:15">
      <c r="A641" s="33"/>
      <c r="B641" s="234" t="s">
        <v>199</v>
      </c>
      <c r="C641" s="66">
        <v>36</v>
      </c>
      <c r="D641" s="66">
        <v>42</v>
      </c>
      <c r="E641" s="155"/>
      <c r="F641" s="72"/>
      <c r="G641" s="70">
        <v>0.37</v>
      </c>
      <c r="H641" s="255">
        <v>0.43</v>
      </c>
      <c r="I641" s="70">
        <v>0.03</v>
      </c>
      <c r="J641" s="255">
        <v>0.03</v>
      </c>
      <c r="K641" s="71">
        <v>1.4</v>
      </c>
      <c r="L641" s="255">
        <v>1.63</v>
      </c>
      <c r="M641" s="71">
        <v>7.44</v>
      </c>
      <c r="N641" s="255">
        <v>8.68</v>
      </c>
      <c r="O641" s="203"/>
    </row>
    <row r="642" spans="1:15">
      <c r="A642" s="33"/>
      <c r="B642" s="234" t="s">
        <v>41</v>
      </c>
      <c r="C642" s="66">
        <v>5</v>
      </c>
      <c r="D642" s="66">
        <v>6</v>
      </c>
      <c r="E642" s="155"/>
      <c r="F642" s="72"/>
      <c r="G642" s="70">
        <v>0.05</v>
      </c>
      <c r="H642" s="162">
        <v>0.05</v>
      </c>
      <c r="I642" s="70">
        <v>0</v>
      </c>
      <c r="J642" s="162">
        <v>0</v>
      </c>
      <c r="K642" s="71">
        <v>0.32</v>
      </c>
      <c r="L642" s="163">
        <v>0.32</v>
      </c>
      <c r="M642" s="71">
        <v>1.64</v>
      </c>
      <c r="N642" s="163">
        <v>1.64</v>
      </c>
      <c r="O642" s="203"/>
    </row>
    <row r="643" spans="1:15">
      <c r="A643" s="33"/>
      <c r="B643" s="234" t="s">
        <v>124</v>
      </c>
      <c r="C643" s="66">
        <v>6</v>
      </c>
      <c r="D643" s="66">
        <v>7</v>
      </c>
      <c r="E643" s="155"/>
      <c r="F643" s="72"/>
      <c r="G643" s="70">
        <v>0.03</v>
      </c>
      <c r="H643" s="255">
        <v>0.03</v>
      </c>
      <c r="I643" s="70">
        <v>0.01</v>
      </c>
      <c r="J643" s="255">
        <v>0.01</v>
      </c>
      <c r="K643" s="71">
        <v>0.14000000000000001</v>
      </c>
      <c r="L643" s="255">
        <v>0.16</v>
      </c>
      <c r="M643" s="71">
        <v>0.75</v>
      </c>
      <c r="N643" s="255">
        <v>0.87</v>
      </c>
      <c r="O643" s="203"/>
    </row>
    <row r="644" spans="1:15">
      <c r="A644" s="33"/>
      <c r="B644" s="234" t="s">
        <v>39</v>
      </c>
      <c r="C644" s="66">
        <v>8</v>
      </c>
      <c r="D644" s="66">
        <v>10</v>
      </c>
      <c r="E644" s="155"/>
      <c r="F644" s="72"/>
      <c r="G644" s="70">
        <v>7.0000000000000007E-2</v>
      </c>
      <c r="H644" s="255">
        <v>0.08</v>
      </c>
      <c r="I644" s="70">
        <v>0</v>
      </c>
      <c r="J644" s="255">
        <v>0</v>
      </c>
      <c r="K644" s="71">
        <v>0.41</v>
      </c>
      <c r="L644" s="255">
        <v>0.51</v>
      </c>
      <c r="M644" s="71">
        <v>2.1</v>
      </c>
      <c r="N644" s="255">
        <v>2.62</v>
      </c>
      <c r="O644" s="203"/>
    </row>
    <row r="645" spans="1:15">
      <c r="A645" s="33"/>
      <c r="B645" s="234" t="s">
        <v>100</v>
      </c>
      <c r="C645" s="66">
        <v>1</v>
      </c>
      <c r="D645" s="66">
        <v>1</v>
      </c>
      <c r="E645" s="72"/>
      <c r="F645" s="72"/>
      <c r="G645" s="70">
        <v>0.05</v>
      </c>
      <c r="H645" s="70">
        <v>0.05</v>
      </c>
      <c r="I645" s="70">
        <v>0</v>
      </c>
      <c r="J645" s="70">
        <v>0</v>
      </c>
      <c r="K645" s="71">
        <v>0.26</v>
      </c>
      <c r="L645" s="71">
        <v>0.26</v>
      </c>
      <c r="M645" s="71">
        <v>1.19</v>
      </c>
      <c r="N645" s="71">
        <v>1.19</v>
      </c>
      <c r="O645" s="203"/>
    </row>
    <row r="646" spans="1:15">
      <c r="A646" s="33"/>
      <c r="B646" s="234" t="s">
        <v>15</v>
      </c>
      <c r="C646" s="66">
        <v>1</v>
      </c>
      <c r="D646" s="66">
        <v>1.5</v>
      </c>
      <c r="E646" s="72"/>
      <c r="F646" s="72"/>
      <c r="G646" s="70">
        <v>0</v>
      </c>
      <c r="H646" s="33">
        <v>0.01</v>
      </c>
      <c r="I646" s="70">
        <v>0.82</v>
      </c>
      <c r="J646" s="33">
        <v>1.23</v>
      </c>
      <c r="K646" s="71">
        <v>0</v>
      </c>
      <c r="L646" s="33">
        <v>0</v>
      </c>
      <c r="M646" s="71">
        <v>7.48</v>
      </c>
      <c r="N646" s="33">
        <v>11.22</v>
      </c>
      <c r="O646" s="203"/>
    </row>
    <row r="647" spans="1:15">
      <c r="A647" s="33"/>
      <c r="B647" s="234" t="s">
        <v>43</v>
      </c>
      <c r="C647" s="66">
        <v>1</v>
      </c>
      <c r="D647" s="66">
        <v>1</v>
      </c>
      <c r="E647" s="155"/>
      <c r="F647" s="72"/>
      <c r="G647" s="70">
        <v>0</v>
      </c>
      <c r="H647" s="255">
        <v>0</v>
      </c>
      <c r="I647" s="70">
        <v>1</v>
      </c>
      <c r="J647" s="255">
        <v>1</v>
      </c>
      <c r="K647" s="71">
        <v>0</v>
      </c>
      <c r="L647" s="255">
        <v>0</v>
      </c>
      <c r="M647" s="71">
        <v>9</v>
      </c>
      <c r="N647" s="255">
        <v>9</v>
      </c>
      <c r="O647" s="203"/>
    </row>
    <row r="648" spans="1:15">
      <c r="A648" s="33"/>
      <c r="B648" s="231" t="s">
        <v>200</v>
      </c>
      <c r="C648" s="66"/>
      <c r="D648" s="66"/>
      <c r="E648" s="87" t="s">
        <v>82</v>
      </c>
      <c r="F648" s="72" t="s">
        <v>22</v>
      </c>
      <c r="G648" s="141">
        <v>0.34</v>
      </c>
      <c r="H648" s="256">
        <v>0.39</v>
      </c>
      <c r="I648" s="141">
        <v>1.93</v>
      </c>
      <c r="J648" s="256">
        <v>2.36</v>
      </c>
      <c r="K648" s="170">
        <v>2.33</v>
      </c>
      <c r="L648" s="256">
        <v>2.64</v>
      </c>
      <c r="M648" s="170">
        <v>28.46</v>
      </c>
      <c r="N648" s="256">
        <v>33.85</v>
      </c>
      <c r="O648" s="257" t="s">
        <v>391</v>
      </c>
    </row>
    <row r="649" spans="1:15">
      <c r="A649" s="33"/>
      <c r="B649" s="234" t="s">
        <v>201</v>
      </c>
      <c r="C649" s="66">
        <v>44</v>
      </c>
      <c r="D649" s="66">
        <v>52</v>
      </c>
      <c r="E649" s="155"/>
      <c r="F649" s="72"/>
      <c r="G649" s="70">
        <v>0.21</v>
      </c>
      <c r="H649" s="255">
        <v>0.25</v>
      </c>
      <c r="I649" s="70">
        <v>0.1</v>
      </c>
      <c r="J649" s="255">
        <v>0.12</v>
      </c>
      <c r="K649" s="71">
        <v>1.61</v>
      </c>
      <c r="L649" s="255">
        <v>1.9</v>
      </c>
      <c r="M649" s="71">
        <v>8.4</v>
      </c>
      <c r="N649" s="255">
        <v>9.93</v>
      </c>
      <c r="O649" s="203"/>
    </row>
    <row r="650" spans="1:15">
      <c r="A650" s="33"/>
      <c r="B650" s="234" t="s">
        <v>41</v>
      </c>
      <c r="C650" s="66">
        <v>5</v>
      </c>
      <c r="D650" s="66">
        <v>6</v>
      </c>
      <c r="E650" s="155"/>
      <c r="F650" s="72"/>
      <c r="G650" s="70">
        <v>0.05</v>
      </c>
      <c r="H650" s="162">
        <v>0.05</v>
      </c>
      <c r="I650" s="70">
        <v>0</v>
      </c>
      <c r="J650" s="162">
        <v>0</v>
      </c>
      <c r="K650" s="71">
        <v>0.32</v>
      </c>
      <c r="L650" s="163">
        <v>0.32</v>
      </c>
      <c r="M650" s="71">
        <v>1.64</v>
      </c>
      <c r="N650" s="163">
        <v>1.64</v>
      </c>
      <c r="O650" s="203"/>
    </row>
    <row r="651" spans="1:15">
      <c r="A651" s="33"/>
      <c r="B651" s="234" t="s">
        <v>124</v>
      </c>
      <c r="C651" s="66">
        <v>6</v>
      </c>
      <c r="D651" s="66">
        <v>7</v>
      </c>
      <c r="E651" s="155"/>
      <c r="F651" s="72"/>
      <c r="G651" s="70">
        <v>0.03</v>
      </c>
      <c r="H651" s="255">
        <v>0.03</v>
      </c>
      <c r="I651" s="70">
        <v>0.01</v>
      </c>
      <c r="J651" s="255">
        <v>0.01</v>
      </c>
      <c r="K651" s="71">
        <v>0.14000000000000001</v>
      </c>
      <c r="L651" s="255">
        <v>0.16</v>
      </c>
      <c r="M651" s="71">
        <v>0.75</v>
      </c>
      <c r="N651" s="255">
        <v>0.87</v>
      </c>
      <c r="O651" s="203"/>
    </row>
    <row r="652" spans="1:15">
      <c r="A652" s="33"/>
      <c r="B652" s="234" t="s">
        <v>100</v>
      </c>
      <c r="C652" s="66">
        <v>1</v>
      </c>
      <c r="D652" s="66">
        <v>1</v>
      </c>
      <c r="E652" s="72"/>
      <c r="F652" s="72"/>
      <c r="G652" s="70">
        <v>0.05</v>
      </c>
      <c r="H652" s="70">
        <v>0.05</v>
      </c>
      <c r="I652" s="70">
        <v>0</v>
      </c>
      <c r="J652" s="70">
        <v>0</v>
      </c>
      <c r="K652" s="71">
        <v>0.26</v>
      </c>
      <c r="L652" s="71">
        <v>0.26</v>
      </c>
      <c r="M652" s="71">
        <v>1.19</v>
      </c>
      <c r="N652" s="71">
        <v>1.19</v>
      </c>
      <c r="O652" s="203"/>
    </row>
    <row r="653" spans="1:15">
      <c r="A653" s="33"/>
      <c r="B653" s="234" t="s">
        <v>15</v>
      </c>
      <c r="C653" s="66">
        <v>1</v>
      </c>
      <c r="D653" s="66">
        <v>1.5</v>
      </c>
      <c r="E653" s="72"/>
      <c r="F653" s="72"/>
      <c r="G653" s="70">
        <v>0</v>
      </c>
      <c r="H653" s="33">
        <v>0.01</v>
      </c>
      <c r="I653" s="70">
        <v>0.82</v>
      </c>
      <c r="J653" s="33">
        <v>1.23</v>
      </c>
      <c r="K653" s="71">
        <v>0</v>
      </c>
      <c r="L653" s="33">
        <v>0</v>
      </c>
      <c r="M653" s="71">
        <v>7.48</v>
      </c>
      <c r="N653" s="33">
        <v>11.22</v>
      </c>
      <c r="O653" s="203"/>
    </row>
    <row r="654" spans="1:15">
      <c r="A654" s="33"/>
      <c r="B654" s="234" t="s">
        <v>43</v>
      </c>
      <c r="C654" s="66">
        <v>1</v>
      </c>
      <c r="D654" s="66">
        <v>1</v>
      </c>
      <c r="E654" s="155"/>
      <c r="F654" s="72"/>
      <c r="G654" s="70">
        <v>0</v>
      </c>
      <c r="H654" s="255">
        <v>0</v>
      </c>
      <c r="I654" s="70">
        <v>1</v>
      </c>
      <c r="J654" s="255">
        <v>1</v>
      </c>
      <c r="K654" s="71">
        <v>0</v>
      </c>
      <c r="L654" s="255">
        <v>0</v>
      </c>
      <c r="M654" s="71">
        <v>9</v>
      </c>
      <c r="N654" s="255">
        <v>9</v>
      </c>
      <c r="O654" s="203"/>
    </row>
    <row r="655" spans="1:15" ht="30">
      <c r="A655" s="166"/>
      <c r="B655" s="229" t="s">
        <v>56</v>
      </c>
      <c r="C655" s="66"/>
      <c r="D655" s="66"/>
      <c r="E655" s="34" t="s">
        <v>35</v>
      </c>
      <c r="F655" s="67" t="s">
        <v>24</v>
      </c>
      <c r="G655" s="68">
        <v>7.0000000000000007E-2</v>
      </c>
      <c r="H655" s="68">
        <v>0.08</v>
      </c>
      <c r="I655" s="68">
        <v>7.0000000000000007E-2</v>
      </c>
      <c r="J655" s="69">
        <v>0.08</v>
      </c>
      <c r="K655" s="69">
        <v>7.67</v>
      </c>
      <c r="L655" s="69">
        <v>8.86</v>
      </c>
      <c r="M655" s="69">
        <v>31.99</v>
      </c>
      <c r="N655" s="69">
        <v>36.93</v>
      </c>
      <c r="O655" s="203" t="s">
        <v>268</v>
      </c>
    </row>
    <row r="656" spans="1:15">
      <c r="A656" s="166"/>
      <c r="B656" s="234" t="s">
        <v>57</v>
      </c>
      <c r="C656" s="66">
        <v>20</v>
      </c>
      <c r="D656" s="66">
        <v>22</v>
      </c>
      <c r="E656" s="72"/>
      <c r="F656" s="67"/>
      <c r="G656" s="70">
        <v>7.0000000000000007E-2</v>
      </c>
      <c r="H656" s="70">
        <v>0.08</v>
      </c>
      <c r="I656" s="70">
        <v>7.0000000000000007E-2</v>
      </c>
      <c r="J656" s="71">
        <v>0.08</v>
      </c>
      <c r="K656" s="71">
        <v>1.67</v>
      </c>
      <c r="L656" s="71">
        <v>1.86</v>
      </c>
      <c r="M656" s="71">
        <v>7.99</v>
      </c>
      <c r="N656" s="71">
        <v>8.93</v>
      </c>
      <c r="O656" s="203"/>
    </row>
    <row r="657" spans="1:15">
      <c r="A657" s="166"/>
      <c r="B657" s="234" t="s">
        <v>26</v>
      </c>
      <c r="C657" s="66">
        <v>6</v>
      </c>
      <c r="D657" s="66">
        <v>7</v>
      </c>
      <c r="E657" s="72"/>
      <c r="F657" s="67"/>
      <c r="G657" s="70">
        <v>0</v>
      </c>
      <c r="H657" s="70">
        <v>0</v>
      </c>
      <c r="I657" s="70">
        <v>0</v>
      </c>
      <c r="J657" s="71">
        <v>0</v>
      </c>
      <c r="K657" s="71">
        <v>6</v>
      </c>
      <c r="L657" s="71">
        <v>7</v>
      </c>
      <c r="M657" s="71">
        <v>24</v>
      </c>
      <c r="N657" s="71">
        <v>28</v>
      </c>
      <c r="O657" s="203"/>
    </row>
    <row r="658" spans="1:15">
      <c r="A658" s="166"/>
      <c r="B658" s="234" t="s">
        <v>28</v>
      </c>
      <c r="C658" s="66">
        <v>160</v>
      </c>
      <c r="D658" s="66">
        <v>190</v>
      </c>
      <c r="E658" s="72"/>
      <c r="F658" s="67"/>
      <c r="G658" s="70">
        <v>0</v>
      </c>
      <c r="H658" s="70">
        <v>0</v>
      </c>
      <c r="I658" s="70">
        <v>0</v>
      </c>
      <c r="J658" s="71">
        <v>0</v>
      </c>
      <c r="K658" s="71">
        <v>0</v>
      </c>
      <c r="L658" s="71">
        <v>0</v>
      </c>
      <c r="M658" s="71">
        <v>0</v>
      </c>
      <c r="N658" s="71">
        <v>0</v>
      </c>
      <c r="O658" s="203"/>
    </row>
    <row r="659" spans="1:15">
      <c r="A659" s="166"/>
      <c r="B659" s="236" t="s">
        <v>58</v>
      </c>
      <c r="C659" s="66">
        <v>20</v>
      </c>
      <c r="D659" s="76">
        <v>27</v>
      </c>
      <c r="E659" s="72" t="s">
        <v>59</v>
      </c>
      <c r="F659" s="99" t="s">
        <v>222</v>
      </c>
      <c r="G659" s="68">
        <v>1.52</v>
      </c>
      <c r="H659" s="68">
        <v>2.0499999999999998</v>
      </c>
      <c r="I659" s="68">
        <v>0.16</v>
      </c>
      <c r="J659" s="69">
        <v>0.22</v>
      </c>
      <c r="K659" s="69">
        <v>9.8000000000000007</v>
      </c>
      <c r="L659" s="69">
        <v>13.8</v>
      </c>
      <c r="M659" s="69">
        <v>47</v>
      </c>
      <c r="N659" s="69">
        <v>67.599999999999994</v>
      </c>
      <c r="O659" s="203" t="s">
        <v>269</v>
      </c>
    </row>
    <row r="660" spans="1:15">
      <c r="A660" s="166"/>
      <c r="B660" s="236" t="s">
        <v>60</v>
      </c>
      <c r="C660" s="76">
        <v>28</v>
      </c>
      <c r="D660" s="76">
        <v>35</v>
      </c>
      <c r="E660" s="100" t="s">
        <v>61</v>
      </c>
      <c r="F660" s="99" t="s">
        <v>223</v>
      </c>
      <c r="G660" s="101">
        <v>1.57</v>
      </c>
      <c r="H660" s="101">
        <v>1.96</v>
      </c>
      <c r="I660" s="101">
        <v>0.31</v>
      </c>
      <c r="J660" s="102">
        <v>0.39</v>
      </c>
      <c r="K660" s="102">
        <v>13.8</v>
      </c>
      <c r="L660" s="102">
        <v>17.3</v>
      </c>
      <c r="M660" s="102">
        <v>65</v>
      </c>
      <c r="N660" s="102">
        <v>81</v>
      </c>
      <c r="O660" s="204" t="s">
        <v>270</v>
      </c>
    </row>
    <row r="661" spans="1:15">
      <c r="A661" s="81" t="s">
        <v>62</v>
      </c>
      <c r="B661" s="11"/>
      <c r="C661" s="110"/>
      <c r="D661" s="110"/>
      <c r="E661" s="154"/>
      <c r="F661" s="154"/>
      <c r="G661" s="83">
        <f t="shared" ref="G661:N661" si="31">G608+G617+G629+G633+G655+G659+G660</f>
        <v>23.71</v>
      </c>
      <c r="H661" s="83">
        <f t="shared" si="31"/>
        <v>30.220000000000002</v>
      </c>
      <c r="I661" s="83">
        <f t="shared" si="31"/>
        <v>18.32</v>
      </c>
      <c r="J661" s="83">
        <f t="shared" si="31"/>
        <v>25.37</v>
      </c>
      <c r="K661" s="83">
        <f t="shared" si="31"/>
        <v>59.58</v>
      </c>
      <c r="L661" s="83">
        <f t="shared" si="31"/>
        <v>75.5</v>
      </c>
      <c r="M661" s="83">
        <f t="shared" si="31"/>
        <v>498.53000000000003</v>
      </c>
      <c r="N661" s="83">
        <f t="shared" si="31"/>
        <v>652.37</v>
      </c>
      <c r="O661" s="205"/>
    </row>
    <row r="662" spans="1:15">
      <c r="A662" s="81" t="s">
        <v>63</v>
      </c>
      <c r="B662" s="12"/>
      <c r="C662" s="80"/>
      <c r="D662" s="80"/>
      <c r="E662" s="154"/>
      <c r="F662" s="149"/>
      <c r="G662" s="116"/>
      <c r="H662" s="116"/>
      <c r="I662" s="116"/>
      <c r="J662" s="86"/>
      <c r="K662" s="86"/>
      <c r="L662" s="86"/>
      <c r="M662" s="86"/>
      <c r="N662" s="86"/>
      <c r="O662" s="205"/>
    </row>
    <row r="663" spans="1:15">
      <c r="A663" s="166"/>
      <c r="B663" s="229" t="s">
        <v>202</v>
      </c>
      <c r="C663" s="66"/>
      <c r="D663" s="171"/>
      <c r="E663" s="72" t="s">
        <v>47</v>
      </c>
      <c r="F663" s="87" t="s">
        <v>221</v>
      </c>
      <c r="G663" s="68">
        <v>5.82</v>
      </c>
      <c r="H663" s="68">
        <v>9.1</v>
      </c>
      <c r="I663" s="68">
        <v>3.97</v>
      </c>
      <c r="J663" s="69">
        <v>6.11</v>
      </c>
      <c r="K663" s="69">
        <v>26.84</v>
      </c>
      <c r="L663" s="69">
        <v>30.05</v>
      </c>
      <c r="M663" s="69">
        <v>141.29</v>
      </c>
      <c r="N663" s="69">
        <v>192.88</v>
      </c>
      <c r="O663" s="204" t="s">
        <v>392</v>
      </c>
    </row>
    <row r="664" spans="1:15">
      <c r="A664" s="166"/>
      <c r="B664" s="234" t="s">
        <v>282</v>
      </c>
      <c r="C664" s="66" t="s">
        <v>281</v>
      </c>
      <c r="D664" s="66" t="s">
        <v>280</v>
      </c>
      <c r="E664" s="72"/>
      <c r="F664" s="72" t="s">
        <v>245</v>
      </c>
      <c r="G664" s="70">
        <v>2.94</v>
      </c>
      <c r="H664" s="70">
        <v>4.01</v>
      </c>
      <c r="I664" s="70">
        <v>0.14000000000000001</v>
      </c>
      <c r="J664" s="70">
        <v>0.19</v>
      </c>
      <c r="K664" s="71">
        <v>21.22</v>
      </c>
      <c r="L664" s="71">
        <v>22.69</v>
      </c>
      <c r="M664" s="71">
        <v>72.459999999999994</v>
      </c>
      <c r="N664" s="71">
        <v>95.11</v>
      </c>
      <c r="O664" s="204"/>
    </row>
    <row r="665" spans="1:15">
      <c r="A665" s="166"/>
      <c r="B665" s="234" t="s">
        <v>14</v>
      </c>
      <c r="C665" s="66">
        <v>15</v>
      </c>
      <c r="D665" s="66">
        <v>16</v>
      </c>
      <c r="E665" s="107"/>
      <c r="F665" s="72"/>
      <c r="G665" s="70">
        <v>0.26</v>
      </c>
      <c r="H665" s="70">
        <v>0.17</v>
      </c>
      <c r="I665" s="70">
        <v>0.18</v>
      </c>
      <c r="J665" s="70">
        <v>0.01</v>
      </c>
      <c r="K665" s="71">
        <v>0.7</v>
      </c>
      <c r="L665" s="71">
        <v>0.76</v>
      </c>
      <c r="M665" s="71">
        <v>5.51</v>
      </c>
      <c r="N665" s="71">
        <v>4.82</v>
      </c>
      <c r="O665" s="204"/>
    </row>
    <row r="666" spans="1:15">
      <c r="A666" s="166"/>
      <c r="B666" s="234" t="s">
        <v>13</v>
      </c>
      <c r="C666" s="66">
        <v>4</v>
      </c>
      <c r="D666" s="66">
        <v>4</v>
      </c>
      <c r="E666" s="72"/>
      <c r="F666" s="72"/>
      <c r="G666" s="70">
        <v>0.23</v>
      </c>
      <c r="H666" s="70">
        <v>0.23</v>
      </c>
      <c r="I666" s="70">
        <v>0.16</v>
      </c>
      <c r="J666" s="70">
        <v>0.16</v>
      </c>
      <c r="K666" s="71">
        <v>0.02</v>
      </c>
      <c r="L666" s="71">
        <v>0.02</v>
      </c>
      <c r="M666" s="71">
        <v>2.5299999999999998</v>
      </c>
      <c r="N666" s="71">
        <v>2.5299999999999998</v>
      </c>
      <c r="O666" s="204"/>
    </row>
    <row r="667" spans="1:15">
      <c r="A667" s="166"/>
      <c r="B667" s="234" t="s">
        <v>26</v>
      </c>
      <c r="C667" s="66">
        <v>2</v>
      </c>
      <c r="D667" s="66">
        <v>2.5</v>
      </c>
      <c r="E667" s="72"/>
      <c r="F667" s="72"/>
      <c r="G667" s="70">
        <v>0</v>
      </c>
      <c r="H667" s="70">
        <v>0</v>
      </c>
      <c r="I667" s="70">
        <v>0</v>
      </c>
      <c r="J667" s="71">
        <v>0</v>
      </c>
      <c r="K667" s="71">
        <v>2</v>
      </c>
      <c r="L667" s="71">
        <v>2.5</v>
      </c>
      <c r="M667" s="71">
        <v>8</v>
      </c>
      <c r="N667" s="71">
        <v>10</v>
      </c>
      <c r="O667" s="204"/>
    </row>
    <row r="668" spans="1:15">
      <c r="A668" s="166"/>
      <c r="B668" s="234" t="s">
        <v>66</v>
      </c>
      <c r="C668" s="66">
        <v>0.8</v>
      </c>
      <c r="D668" s="66">
        <v>1.1000000000000001</v>
      </c>
      <c r="E668" s="72"/>
      <c r="F668" s="72" t="s">
        <v>45</v>
      </c>
      <c r="G668" s="70">
        <v>0.01</v>
      </c>
      <c r="H668" s="70">
        <v>0.14000000000000001</v>
      </c>
      <c r="I668" s="70">
        <v>0</v>
      </c>
      <c r="J668" s="70">
        <v>0.03</v>
      </c>
      <c r="K668" s="71">
        <v>0</v>
      </c>
      <c r="L668" s="71">
        <v>0.09</v>
      </c>
      <c r="M668" s="71">
        <v>0.08</v>
      </c>
      <c r="N668" s="71">
        <v>1.2</v>
      </c>
      <c r="O668" s="204"/>
    </row>
    <row r="669" spans="1:15">
      <c r="A669" s="166"/>
      <c r="B669" s="234" t="s">
        <v>15</v>
      </c>
      <c r="C669" s="66">
        <v>2</v>
      </c>
      <c r="D669" s="66">
        <v>2</v>
      </c>
      <c r="E669" s="72"/>
      <c r="F669" s="72"/>
      <c r="G669" s="70">
        <v>0.01</v>
      </c>
      <c r="H669" s="70">
        <v>0</v>
      </c>
      <c r="I669" s="70">
        <v>1.65</v>
      </c>
      <c r="J669" s="70">
        <v>2</v>
      </c>
      <c r="K669" s="71">
        <v>0.01</v>
      </c>
      <c r="L669" s="71">
        <v>0</v>
      </c>
      <c r="M669" s="71">
        <v>15</v>
      </c>
      <c r="N669" s="71">
        <v>18</v>
      </c>
      <c r="O669" s="204"/>
    </row>
    <row r="670" spans="1:15">
      <c r="A670" s="166"/>
      <c r="B670" s="229" t="s">
        <v>129</v>
      </c>
      <c r="C670" s="66"/>
      <c r="D670" s="66"/>
      <c r="E670" s="72"/>
      <c r="F670" s="72"/>
      <c r="G670" s="70"/>
      <c r="H670" s="70"/>
      <c r="I670" s="70"/>
      <c r="J670" s="71"/>
      <c r="K670" s="71"/>
      <c r="L670" s="71"/>
      <c r="M670" s="71"/>
      <c r="N670" s="71"/>
      <c r="O670" s="204"/>
    </row>
    <row r="671" spans="1:15">
      <c r="A671" s="166"/>
      <c r="B671" s="234" t="s">
        <v>87</v>
      </c>
      <c r="C671" s="66">
        <v>20</v>
      </c>
      <c r="D671" s="66">
        <v>23</v>
      </c>
      <c r="E671" s="72"/>
      <c r="F671" s="72"/>
      <c r="G671" s="70">
        <v>2.37</v>
      </c>
      <c r="H671" s="70">
        <v>4.55</v>
      </c>
      <c r="I671" s="70">
        <v>0.84</v>
      </c>
      <c r="J671" s="71">
        <v>2.72</v>
      </c>
      <c r="K671" s="71">
        <v>0.39</v>
      </c>
      <c r="L671" s="71">
        <v>0.96</v>
      </c>
      <c r="M671" s="71">
        <v>18.71</v>
      </c>
      <c r="N671" s="71">
        <v>40.22</v>
      </c>
      <c r="O671" s="204"/>
    </row>
    <row r="672" spans="1:15">
      <c r="A672" s="166"/>
      <c r="B672" s="234" t="s">
        <v>26</v>
      </c>
      <c r="C672" s="66">
        <v>2.5</v>
      </c>
      <c r="D672" s="66">
        <v>3</v>
      </c>
      <c r="E672" s="155"/>
      <c r="F672" s="72"/>
      <c r="G672" s="70">
        <v>0</v>
      </c>
      <c r="H672" s="70">
        <v>0</v>
      </c>
      <c r="I672" s="70">
        <v>0</v>
      </c>
      <c r="J672" s="71">
        <v>0</v>
      </c>
      <c r="K672" s="71">
        <v>2.5</v>
      </c>
      <c r="L672" s="71">
        <v>3</v>
      </c>
      <c r="M672" s="71">
        <v>10</v>
      </c>
      <c r="N672" s="71">
        <v>12</v>
      </c>
      <c r="O672" s="204"/>
    </row>
    <row r="673" spans="1:15">
      <c r="A673" s="166"/>
      <c r="B673" s="234" t="s">
        <v>43</v>
      </c>
      <c r="C673" s="66">
        <v>1</v>
      </c>
      <c r="D673" s="66">
        <v>1</v>
      </c>
      <c r="E673" s="72"/>
      <c r="F673" s="72"/>
      <c r="G673" s="70">
        <v>0</v>
      </c>
      <c r="H673" s="70">
        <v>0</v>
      </c>
      <c r="I673" s="70">
        <v>1</v>
      </c>
      <c r="J673" s="70">
        <v>1</v>
      </c>
      <c r="K673" s="71">
        <v>0</v>
      </c>
      <c r="L673" s="71">
        <v>0</v>
      </c>
      <c r="M673" s="71">
        <v>9</v>
      </c>
      <c r="N673" s="71">
        <v>9</v>
      </c>
      <c r="O673" s="204"/>
    </row>
    <row r="674" spans="1:15" ht="30">
      <c r="A674" s="33"/>
      <c r="B674" s="229" t="s">
        <v>94</v>
      </c>
      <c r="C674" s="66"/>
      <c r="D674" s="66"/>
      <c r="E674" s="72" t="s">
        <v>24</v>
      </c>
      <c r="F674" s="72" t="s">
        <v>220</v>
      </c>
      <c r="G674" s="68">
        <v>4.71</v>
      </c>
      <c r="H674" s="68">
        <v>5.46</v>
      </c>
      <c r="I674" s="68">
        <v>4.45</v>
      </c>
      <c r="J674" s="69">
        <v>5.15</v>
      </c>
      <c r="K674" s="69">
        <v>11.23</v>
      </c>
      <c r="L674" s="69">
        <v>13.48</v>
      </c>
      <c r="M674" s="69">
        <v>102.88</v>
      </c>
      <c r="N674" s="69">
        <v>122.27</v>
      </c>
      <c r="O674" s="203" t="s">
        <v>351</v>
      </c>
    </row>
    <row r="675" spans="1:15">
      <c r="A675" s="33"/>
      <c r="B675" s="234" t="s">
        <v>95</v>
      </c>
      <c r="C675" s="66">
        <v>2</v>
      </c>
      <c r="D675" s="66">
        <v>2.25</v>
      </c>
      <c r="E675" s="72"/>
      <c r="F675" s="72"/>
      <c r="G675" s="70">
        <v>1.45</v>
      </c>
      <c r="H675" s="70">
        <v>1.69</v>
      </c>
      <c r="I675" s="70">
        <v>1.64</v>
      </c>
      <c r="J675" s="70">
        <v>1.9</v>
      </c>
      <c r="K675" s="71">
        <v>0.86</v>
      </c>
      <c r="L675" s="71">
        <v>0.96</v>
      </c>
      <c r="M675" s="71">
        <v>22.22</v>
      </c>
      <c r="N675" s="71">
        <v>26.27</v>
      </c>
      <c r="O675" s="203"/>
    </row>
    <row r="676" spans="1:15">
      <c r="A676" s="33"/>
      <c r="B676" s="234" t="s">
        <v>14</v>
      </c>
      <c r="C676" s="66">
        <v>130</v>
      </c>
      <c r="D676" s="66">
        <v>150</v>
      </c>
      <c r="E676" s="72"/>
      <c r="F676" s="72"/>
      <c r="G676" s="70">
        <v>3.26</v>
      </c>
      <c r="H676" s="70">
        <v>3.77</v>
      </c>
      <c r="I676" s="70">
        <v>2.81</v>
      </c>
      <c r="J676" s="70">
        <v>3.25</v>
      </c>
      <c r="K676" s="71">
        <v>5.37</v>
      </c>
      <c r="L676" s="71">
        <v>6.02</v>
      </c>
      <c r="M676" s="71">
        <v>60.66</v>
      </c>
      <c r="N676" s="71">
        <v>70</v>
      </c>
      <c r="O676" s="203"/>
    </row>
    <row r="677" spans="1:15">
      <c r="A677" s="33"/>
      <c r="B677" s="234" t="s">
        <v>26</v>
      </c>
      <c r="C677" s="66">
        <v>5</v>
      </c>
      <c r="D677" s="66">
        <v>6.5</v>
      </c>
      <c r="E677" s="72"/>
      <c r="F677" s="72"/>
      <c r="G677" s="70">
        <v>0</v>
      </c>
      <c r="H677" s="70">
        <v>0</v>
      </c>
      <c r="I677" s="70">
        <v>0</v>
      </c>
      <c r="J677" s="71">
        <v>0</v>
      </c>
      <c r="K677" s="71">
        <v>5</v>
      </c>
      <c r="L677" s="71">
        <v>6.5</v>
      </c>
      <c r="M677" s="71">
        <v>20</v>
      </c>
      <c r="N677" s="71">
        <v>26</v>
      </c>
      <c r="O677" s="203"/>
    </row>
    <row r="678" spans="1:15">
      <c r="A678" s="33"/>
      <c r="B678" s="234" t="s">
        <v>28</v>
      </c>
      <c r="C678" s="66">
        <v>50</v>
      </c>
      <c r="D678" s="66">
        <v>50</v>
      </c>
      <c r="E678" s="72"/>
      <c r="F678" s="72"/>
      <c r="G678" s="70">
        <v>0</v>
      </c>
      <c r="H678" s="70">
        <v>0</v>
      </c>
      <c r="I678" s="70">
        <v>0</v>
      </c>
      <c r="J678" s="71">
        <v>0</v>
      </c>
      <c r="K678" s="71">
        <v>0</v>
      </c>
      <c r="L678" s="71">
        <v>0</v>
      </c>
      <c r="M678" s="71">
        <v>0</v>
      </c>
      <c r="N678" s="71">
        <v>0</v>
      </c>
      <c r="O678" s="203"/>
    </row>
    <row r="679" spans="1:15" ht="30">
      <c r="A679" s="81" t="s">
        <v>68</v>
      </c>
      <c r="B679" s="11"/>
      <c r="C679" s="110"/>
      <c r="D679" s="109"/>
      <c r="E679" s="81"/>
      <c r="F679" s="84"/>
      <c r="G679" s="83">
        <f t="shared" ref="G679:N679" si="32">G663+G674</f>
        <v>10.530000000000001</v>
      </c>
      <c r="H679" s="83">
        <f t="shared" si="32"/>
        <v>14.559999999999999</v>
      </c>
      <c r="I679" s="83">
        <f t="shared" si="32"/>
        <v>8.42</v>
      </c>
      <c r="J679" s="117">
        <f t="shared" si="32"/>
        <v>11.260000000000002</v>
      </c>
      <c r="K679" s="83">
        <f t="shared" si="32"/>
        <v>38.07</v>
      </c>
      <c r="L679" s="117">
        <f t="shared" si="32"/>
        <v>43.53</v>
      </c>
      <c r="M679" s="83">
        <f t="shared" si="32"/>
        <v>244.17</v>
      </c>
      <c r="N679" s="117">
        <f t="shared" si="32"/>
        <v>315.14999999999998</v>
      </c>
      <c r="O679" s="208"/>
    </row>
    <row r="680" spans="1:15">
      <c r="A680" s="111" t="s">
        <v>69</v>
      </c>
      <c r="B680" s="20"/>
      <c r="C680" s="109"/>
      <c r="D680" s="110"/>
      <c r="E680" s="111"/>
      <c r="F680" s="82"/>
      <c r="G680" s="83">
        <f t="shared" ref="G680:N680" si="33">G606+G661+G679</f>
        <v>48.85</v>
      </c>
      <c r="H680" s="83">
        <f t="shared" si="33"/>
        <v>59.91</v>
      </c>
      <c r="I680" s="83">
        <f t="shared" si="33"/>
        <v>44.47</v>
      </c>
      <c r="J680" s="83">
        <f t="shared" si="33"/>
        <v>54.42</v>
      </c>
      <c r="K680" s="117">
        <f t="shared" si="33"/>
        <v>130.01</v>
      </c>
      <c r="L680" s="83">
        <f t="shared" si="33"/>
        <v>155.77000000000001</v>
      </c>
      <c r="M680" s="117">
        <f t="shared" si="33"/>
        <v>1104.27</v>
      </c>
      <c r="N680" s="148">
        <f t="shared" si="33"/>
        <v>1350.9899999999998</v>
      </c>
      <c r="O680" s="208"/>
    </row>
    <row r="682" spans="1:15" ht="15" customHeight="1">
      <c r="A682" s="282" t="s">
        <v>369</v>
      </c>
      <c r="B682" s="283" t="s">
        <v>248</v>
      </c>
      <c r="C682" s="285" t="s">
        <v>1</v>
      </c>
      <c r="D682" s="286"/>
      <c r="E682" s="285" t="s">
        <v>2</v>
      </c>
      <c r="F682" s="289"/>
      <c r="G682" s="291" t="s">
        <v>3</v>
      </c>
      <c r="H682" s="292"/>
      <c r="I682" s="292"/>
      <c r="J682" s="292"/>
      <c r="K682" s="293"/>
      <c r="L682" s="247"/>
      <c r="M682" s="294" t="s">
        <v>4</v>
      </c>
      <c r="N682" s="286"/>
      <c r="O682" s="283" t="s">
        <v>338</v>
      </c>
    </row>
    <row r="683" spans="1:15">
      <c r="A683" s="282"/>
      <c r="B683" s="284"/>
      <c r="C683" s="287"/>
      <c r="D683" s="288"/>
      <c r="E683" s="287"/>
      <c r="F683" s="290"/>
      <c r="G683" s="291" t="s">
        <v>339</v>
      </c>
      <c r="H683" s="298"/>
      <c r="I683" s="291" t="s">
        <v>340</v>
      </c>
      <c r="J683" s="298"/>
      <c r="K683" s="291" t="s">
        <v>341</v>
      </c>
      <c r="L683" s="298"/>
      <c r="M683" s="295"/>
      <c r="N683" s="288"/>
      <c r="O683" s="284"/>
    </row>
    <row r="684" spans="1:15" ht="30">
      <c r="A684" s="21" t="s">
        <v>279</v>
      </c>
      <c r="B684" s="3"/>
      <c r="C684" s="21"/>
      <c r="D684" s="21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</row>
    <row r="685" spans="1:15">
      <c r="A685" s="218" t="s">
        <v>204</v>
      </c>
      <c r="B685" s="3"/>
      <c r="C685" s="21"/>
      <c r="D685" s="21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</row>
    <row r="686" spans="1:15">
      <c r="A686" s="21" t="s">
        <v>9</v>
      </c>
      <c r="B686" s="252"/>
      <c r="C686" s="209"/>
      <c r="D686" s="209"/>
      <c r="E686" s="149"/>
      <c r="F686" s="149"/>
      <c r="G686" s="116"/>
      <c r="H686" s="116"/>
      <c r="I686" s="116"/>
      <c r="J686" s="116"/>
      <c r="K686" s="86"/>
      <c r="L686" s="86"/>
      <c r="M686" s="86"/>
      <c r="N686" s="86"/>
      <c r="O686" s="205"/>
    </row>
    <row r="687" spans="1:15" ht="30">
      <c r="A687" s="33"/>
      <c r="B687" s="229" t="s">
        <v>205</v>
      </c>
      <c r="C687" s="66"/>
      <c r="D687" s="66"/>
      <c r="E687" s="72" t="s">
        <v>35</v>
      </c>
      <c r="F687" s="87" t="s">
        <v>220</v>
      </c>
      <c r="G687" s="68">
        <v>3.93</v>
      </c>
      <c r="H687" s="68">
        <v>7.39</v>
      </c>
      <c r="I687" s="68">
        <v>5.31</v>
      </c>
      <c r="J687" s="69">
        <v>7.1</v>
      </c>
      <c r="K687" s="69">
        <v>17.7</v>
      </c>
      <c r="L687" s="69">
        <v>20.14</v>
      </c>
      <c r="M687" s="69">
        <v>136.59</v>
      </c>
      <c r="N687" s="69">
        <v>186.27</v>
      </c>
      <c r="O687" s="203" t="s">
        <v>393</v>
      </c>
    </row>
    <row r="688" spans="1:15">
      <c r="A688" s="33"/>
      <c r="B688" s="234" t="s">
        <v>12</v>
      </c>
      <c r="C688" s="66">
        <v>11</v>
      </c>
      <c r="D688" s="66">
        <v>20</v>
      </c>
      <c r="E688" s="72"/>
      <c r="F688" s="72"/>
      <c r="G688" s="70">
        <v>0.66</v>
      </c>
      <c r="H688" s="70">
        <v>3.61</v>
      </c>
      <c r="I688" s="70">
        <v>0.14000000000000001</v>
      </c>
      <c r="J688" s="71">
        <v>0.56000000000000005</v>
      </c>
      <c r="K688" s="71">
        <v>9.31</v>
      </c>
      <c r="L688" s="71">
        <v>10.6</v>
      </c>
      <c r="M688" s="71">
        <v>41.53</v>
      </c>
      <c r="N688" s="71">
        <v>72.48</v>
      </c>
      <c r="O688" s="203"/>
    </row>
    <row r="689" spans="1:15">
      <c r="A689" s="33"/>
      <c r="B689" s="234" t="s">
        <v>14</v>
      </c>
      <c r="C689" s="66">
        <v>130</v>
      </c>
      <c r="D689" s="66">
        <v>150</v>
      </c>
      <c r="E689" s="72"/>
      <c r="F689" s="72"/>
      <c r="G689" s="70">
        <v>3.26</v>
      </c>
      <c r="H689" s="70">
        <v>3.77</v>
      </c>
      <c r="I689" s="70">
        <v>2.81</v>
      </c>
      <c r="J689" s="70">
        <v>3.25</v>
      </c>
      <c r="K689" s="71">
        <v>5.37</v>
      </c>
      <c r="L689" s="71">
        <v>6.02</v>
      </c>
      <c r="M689" s="71">
        <v>60.66</v>
      </c>
      <c r="N689" s="71">
        <v>70</v>
      </c>
      <c r="O689" s="203"/>
    </row>
    <row r="690" spans="1:15">
      <c r="A690" s="29"/>
      <c r="B690" s="234" t="s">
        <v>26</v>
      </c>
      <c r="C690" s="66">
        <v>3</v>
      </c>
      <c r="D690" s="66">
        <v>3.5</v>
      </c>
      <c r="E690" s="72"/>
      <c r="F690" s="72"/>
      <c r="G690" s="70">
        <v>0</v>
      </c>
      <c r="H690" s="70">
        <v>0</v>
      </c>
      <c r="I690" s="70">
        <v>0</v>
      </c>
      <c r="J690" s="71">
        <v>0</v>
      </c>
      <c r="K690" s="71">
        <v>3</v>
      </c>
      <c r="L690" s="71">
        <v>3.5</v>
      </c>
      <c r="M690" s="71">
        <v>12</v>
      </c>
      <c r="N690" s="71">
        <v>14</v>
      </c>
      <c r="O690" s="203"/>
    </row>
    <row r="691" spans="1:15">
      <c r="A691" s="33" t="s">
        <v>206</v>
      </c>
      <c r="B691" s="234" t="s">
        <v>15</v>
      </c>
      <c r="C691" s="66">
        <v>3</v>
      </c>
      <c r="D691" s="66">
        <v>4</v>
      </c>
      <c r="E691" s="72"/>
      <c r="F691" s="72"/>
      <c r="G691" s="70">
        <v>0.01</v>
      </c>
      <c r="H691" s="70">
        <v>0.01</v>
      </c>
      <c r="I691" s="70">
        <v>2.36</v>
      </c>
      <c r="J691" s="70">
        <v>3.29</v>
      </c>
      <c r="K691" s="71">
        <v>0.02</v>
      </c>
      <c r="L691" s="71">
        <v>0.02</v>
      </c>
      <c r="M691" s="71">
        <v>22.4</v>
      </c>
      <c r="N691" s="71">
        <v>29.79</v>
      </c>
      <c r="O691" s="203"/>
    </row>
    <row r="692" spans="1:15">
      <c r="A692" s="33"/>
      <c r="B692" s="234" t="s">
        <v>28</v>
      </c>
      <c r="C692" s="66">
        <v>20</v>
      </c>
      <c r="D692" s="66">
        <v>30</v>
      </c>
      <c r="E692" s="72"/>
      <c r="F692" s="72"/>
      <c r="G692" s="70">
        <v>0</v>
      </c>
      <c r="H692" s="70">
        <v>0</v>
      </c>
      <c r="I692" s="70">
        <v>0</v>
      </c>
      <c r="J692" s="70">
        <v>0</v>
      </c>
      <c r="K692" s="71">
        <v>0</v>
      </c>
      <c r="L692" s="71">
        <v>0</v>
      </c>
      <c r="M692" s="71">
        <v>0</v>
      </c>
      <c r="N692" s="71">
        <v>0</v>
      </c>
      <c r="O692" s="203"/>
    </row>
    <row r="693" spans="1:15" ht="30">
      <c r="A693" s="30"/>
      <c r="B693" s="229" t="s">
        <v>17</v>
      </c>
      <c r="C693" s="73"/>
      <c r="D693" s="73"/>
      <c r="E693" s="72" t="s">
        <v>18</v>
      </c>
      <c r="F693" s="72" t="s">
        <v>219</v>
      </c>
      <c r="G693" s="68">
        <v>1.54</v>
      </c>
      <c r="H693" s="68">
        <v>1.92</v>
      </c>
      <c r="I693" s="68">
        <v>4.29</v>
      </c>
      <c r="J693" s="69">
        <v>4.33</v>
      </c>
      <c r="K693" s="69">
        <v>9.84</v>
      </c>
      <c r="L693" s="69">
        <v>12.84</v>
      </c>
      <c r="M693" s="69">
        <v>84.4</v>
      </c>
      <c r="N693" s="69">
        <v>100.1</v>
      </c>
      <c r="O693" s="203" t="s">
        <v>371</v>
      </c>
    </row>
    <row r="694" spans="1:15">
      <c r="A694" s="30"/>
      <c r="B694" s="234" t="s">
        <v>19</v>
      </c>
      <c r="C694" s="73" t="s">
        <v>20</v>
      </c>
      <c r="D694" s="73" t="s">
        <v>226</v>
      </c>
      <c r="E694" s="72"/>
      <c r="F694" s="72"/>
      <c r="G694" s="70">
        <v>1.52</v>
      </c>
      <c r="H694" s="70">
        <v>1.9</v>
      </c>
      <c r="I694" s="70">
        <v>0.16</v>
      </c>
      <c r="J694" s="71">
        <v>0.2</v>
      </c>
      <c r="K694" s="71">
        <v>9.8000000000000007</v>
      </c>
      <c r="L694" s="71">
        <v>12.8</v>
      </c>
      <c r="M694" s="71">
        <v>47</v>
      </c>
      <c r="N694" s="71">
        <v>62.7</v>
      </c>
      <c r="O694" s="203"/>
    </row>
    <row r="695" spans="1:15">
      <c r="A695" s="33"/>
      <c r="B695" s="234" t="s">
        <v>15</v>
      </c>
      <c r="C695" s="66">
        <v>5</v>
      </c>
      <c r="D695" s="66">
        <v>5</v>
      </c>
      <c r="E695" s="72"/>
      <c r="F695" s="72"/>
      <c r="G695" s="70">
        <v>0.02</v>
      </c>
      <c r="H695" s="70">
        <v>0.02</v>
      </c>
      <c r="I695" s="70">
        <v>4.13</v>
      </c>
      <c r="J695" s="70">
        <v>4.13</v>
      </c>
      <c r="K695" s="71">
        <v>0.04</v>
      </c>
      <c r="L695" s="71">
        <v>0.04</v>
      </c>
      <c r="M695" s="71">
        <v>37.4</v>
      </c>
      <c r="N695" s="71">
        <v>37.4</v>
      </c>
      <c r="O695" s="203"/>
    </row>
    <row r="696" spans="1:15">
      <c r="A696" s="33"/>
      <c r="B696" s="229" t="s">
        <v>73</v>
      </c>
      <c r="C696" s="66"/>
      <c r="D696" s="66"/>
      <c r="E696" s="72" t="s">
        <v>24</v>
      </c>
      <c r="F696" s="72" t="s">
        <v>220</v>
      </c>
      <c r="G696" s="68">
        <v>4.46</v>
      </c>
      <c r="H696" s="68">
        <v>4.8</v>
      </c>
      <c r="I696" s="68">
        <v>4.22</v>
      </c>
      <c r="J696" s="69">
        <v>4.54</v>
      </c>
      <c r="K696" s="69">
        <v>10.78</v>
      </c>
      <c r="L696" s="69">
        <v>12.52</v>
      </c>
      <c r="M696" s="69">
        <v>92.71</v>
      </c>
      <c r="N696" s="69">
        <v>104.15</v>
      </c>
      <c r="O696" s="203" t="s">
        <v>272</v>
      </c>
    </row>
    <row r="697" spans="1:15">
      <c r="A697" s="33"/>
      <c r="B697" s="234" t="s">
        <v>74</v>
      </c>
      <c r="C697" s="66">
        <v>1</v>
      </c>
      <c r="D697" s="66">
        <v>1.05</v>
      </c>
      <c r="E697" s="72"/>
      <c r="F697" s="72"/>
      <c r="G697" s="70">
        <v>0.95</v>
      </c>
      <c r="H697" s="70">
        <v>0.14000000000000001</v>
      </c>
      <c r="I697" s="70">
        <v>1.19</v>
      </c>
      <c r="J697" s="71">
        <v>1.24</v>
      </c>
      <c r="K697" s="71">
        <v>0</v>
      </c>
      <c r="L697" s="71">
        <v>0</v>
      </c>
      <c r="M697" s="71">
        <v>7.38</v>
      </c>
      <c r="N697" s="71">
        <v>7.74</v>
      </c>
      <c r="O697" s="203"/>
    </row>
    <row r="698" spans="1:15">
      <c r="A698" s="33"/>
      <c r="B698" s="234" t="s">
        <v>14</v>
      </c>
      <c r="C698" s="73" t="s">
        <v>207</v>
      </c>
      <c r="D698" s="66">
        <v>150</v>
      </c>
      <c r="E698" s="72"/>
      <c r="F698" s="72"/>
      <c r="G698" s="70">
        <v>3.51</v>
      </c>
      <c r="H698" s="70">
        <v>3.77</v>
      </c>
      <c r="I698" s="70">
        <v>3.03</v>
      </c>
      <c r="J698" s="70">
        <v>3.25</v>
      </c>
      <c r="K698" s="71">
        <v>5.78</v>
      </c>
      <c r="L698" s="71">
        <v>6.02</v>
      </c>
      <c r="M698" s="71">
        <v>65.33</v>
      </c>
      <c r="N698" s="71">
        <v>70</v>
      </c>
      <c r="O698" s="203"/>
    </row>
    <row r="699" spans="1:15">
      <c r="A699" s="33"/>
      <c r="B699" s="234" t="s">
        <v>26</v>
      </c>
      <c r="C699" s="66">
        <v>5</v>
      </c>
      <c r="D699" s="66">
        <v>6.5</v>
      </c>
      <c r="E699" s="72"/>
      <c r="F699" s="72"/>
      <c r="G699" s="70">
        <v>0</v>
      </c>
      <c r="H699" s="70">
        <v>0</v>
      </c>
      <c r="I699" s="70">
        <v>0</v>
      </c>
      <c r="J699" s="71">
        <v>0</v>
      </c>
      <c r="K699" s="71">
        <v>5</v>
      </c>
      <c r="L699" s="71">
        <v>6.5</v>
      </c>
      <c r="M699" s="71">
        <v>20</v>
      </c>
      <c r="N699" s="71">
        <v>26</v>
      </c>
      <c r="O699" s="203"/>
    </row>
    <row r="700" spans="1:15">
      <c r="A700" s="33"/>
      <c r="B700" s="234" t="s">
        <v>28</v>
      </c>
      <c r="C700" s="66">
        <v>35</v>
      </c>
      <c r="D700" s="66">
        <v>50</v>
      </c>
      <c r="E700" s="72"/>
      <c r="F700" s="72"/>
      <c r="G700" s="70">
        <v>0</v>
      </c>
      <c r="H700" s="70">
        <v>0</v>
      </c>
      <c r="I700" s="70">
        <v>0</v>
      </c>
      <c r="J700" s="71">
        <v>0</v>
      </c>
      <c r="K700" s="71">
        <v>0</v>
      </c>
      <c r="L700" s="71">
        <v>0</v>
      </c>
      <c r="M700" s="71">
        <v>0</v>
      </c>
      <c r="N700" s="71">
        <v>0</v>
      </c>
      <c r="O700" s="203"/>
    </row>
    <row r="701" spans="1:15">
      <c r="A701" s="151" t="s">
        <v>29</v>
      </c>
      <c r="B701" s="15"/>
      <c r="C701" s="106"/>
      <c r="D701" s="106"/>
      <c r="E701" s="153"/>
      <c r="F701" s="72"/>
      <c r="G701" s="70"/>
      <c r="H701" s="70"/>
      <c r="I701" s="70"/>
      <c r="J701" s="71"/>
      <c r="K701" s="71"/>
      <c r="L701" s="71"/>
      <c r="M701" s="71"/>
      <c r="N701" s="71"/>
      <c r="O701" s="204"/>
    </row>
    <row r="702" spans="1:15">
      <c r="A702" s="30"/>
      <c r="B702" s="236" t="s">
        <v>21</v>
      </c>
      <c r="C702" s="66">
        <v>95</v>
      </c>
      <c r="D702" s="76">
        <v>100</v>
      </c>
      <c r="E702" s="72" t="s">
        <v>75</v>
      </c>
      <c r="F702" s="100" t="s">
        <v>242</v>
      </c>
      <c r="G702" s="68">
        <v>0.38</v>
      </c>
      <c r="H702" s="68">
        <v>0.4</v>
      </c>
      <c r="I702" s="68">
        <v>0.38</v>
      </c>
      <c r="J702" s="68">
        <v>0.4</v>
      </c>
      <c r="K702" s="69">
        <v>9.31</v>
      </c>
      <c r="L702" s="68">
        <v>9.8000000000000007</v>
      </c>
      <c r="M702" s="69">
        <v>44.7</v>
      </c>
      <c r="N702" s="68">
        <v>47</v>
      </c>
      <c r="O702" s="203" t="s">
        <v>261</v>
      </c>
    </row>
    <row r="703" spans="1:15" ht="30">
      <c r="A703" s="81" t="s">
        <v>32</v>
      </c>
      <c r="B703" s="11"/>
      <c r="C703" s="110"/>
      <c r="D703" s="110"/>
      <c r="E703" s="154"/>
      <c r="F703" s="154"/>
      <c r="G703" s="83">
        <f t="shared" ref="G703:N703" si="34">G687+G693+G696+G702</f>
        <v>10.31</v>
      </c>
      <c r="H703" s="83">
        <f t="shared" si="34"/>
        <v>14.51</v>
      </c>
      <c r="I703" s="83">
        <f t="shared" si="34"/>
        <v>14.200000000000001</v>
      </c>
      <c r="J703" s="83">
        <f t="shared" si="34"/>
        <v>16.369999999999997</v>
      </c>
      <c r="K703" s="83">
        <f t="shared" si="34"/>
        <v>47.63</v>
      </c>
      <c r="L703" s="83">
        <f t="shared" si="34"/>
        <v>55.3</v>
      </c>
      <c r="M703" s="83">
        <f t="shared" si="34"/>
        <v>358.4</v>
      </c>
      <c r="N703" s="83">
        <f t="shared" si="34"/>
        <v>437.52</v>
      </c>
      <c r="O703" s="205"/>
    </row>
    <row r="704" spans="1:15">
      <c r="A704" s="81" t="s">
        <v>33</v>
      </c>
      <c r="B704" s="12"/>
      <c r="C704" s="80"/>
      <c r="D704" s="80"/>
      <c r="E704" s="154"/>
      <c r="F704" s="149"/>
      <c r="G704" s="116"/>
      <c r="H704" s="116"/>
      <c r="I704" s="116"/>
      <c r="J704" s="86"/>
      <c r="K704" s="86"/>
      <c r="L704" s="86"/>
      <c r="M704" s="86"/>
      <c r="N704" s="86"/>
      <c r="O704" s="205"/>
    </row>
    <row r="705" spans="1:15" ht="30">
      <c r="A705" s="33"/>
      <c r="B705" s="229" t="s">
        <v>208</v>
      </c>
      <c r="C705" s="66"/>
      <c r="D705" s="66"/>
      <c r="E705" s="72" t="s">
        <v>35</v>
      </c>
      <c r="F705" s="72" t="s">
        <v>220</v>
      </c>
      <c r="G705" s="68">
        <v>2</v>
      </c>
      <c r="H705" s="68">
        <v>2.4</v>
      </c>
      <c r="I705" s="68">
        <v>3.14</v>
      </c>
      <c r="J705" s="69">
        <v>3.85</v>
      </c>
      <c r="K705" s="69">
        <v>13.26</v>
      </c>
      <c r="L705" s="69">
        <v>16</v>
      </c>
      <c r="M705" s="69">
        <v>70.56</v>
      </c>
      <c r="N705" s="69">
        <v>98.67</v>
      </c>
      <c r="O705" s="203" t="s">
        <v>394</v>
      </c>
    </row>
    <row r="706" spans="1:15">
      <c r="A706" s="33"/>
      <c r="B706" s="244" t="s">
        <v>103</v>
      </c>
      <c r="C706" s="66">
        <v>56</v>
      </c>
      <c r="D706" s="66">
        <v>68</v>
      </c>
      <c r="E706" s="72"/>
      <c r="F706" s="72"/>
      <c r="G706" s="70">
        <v>0.37</v>
      </c>
      <c r="H706" s="70">
        <v>0.6</v>
      </c>
      <c r="I706" s="70">
        <v>0.1</v>
      </c>
      <c r="J706" s="71">
        <v>0.17</v>
      </c>
      <c r="K706" s="71">
        <v>4.96</v>
      </c>
      <c r="L706" s="71">
        <v>6.73</v>
      </c>
      <c r="M706" s="71">
        <v>22.29</v>
      </c>
      <c r="N706" s="71">
        <v>32.950000000000003</v>
      </c>
      <c r="O706" s="203"/>
    </row>
    <row r="707" spans="1:15">
      <c r="A707" s="120"/>
      <c r="B707" s="234" t="s">
        <v>39</v>
      </c>
      <c r="C707" s="66">
        <v>10</v>
      </c>
      <c r="D707" s="66">
        <v>12</v>
      </c>
      <c r="E707" s="72"/>
      <c r="F707" s="72"/>
      <c r="G707" s="70">
        <v>0.06</v>
      </c>
      <c r="H707" s="70">
        <v>0.09</v>
      </c>
      <c r="I707" s="70">
        <v>0</v>
      </c>
      <c r="J707" s="71">
        <v>0</v>
      </c>
      <c r="K707" s="71">
        <v>0.38</v>
      </c>
      <c r="L707" s="71">
        <v>0.5</v>
      </c>
      <c r="M707" s="71">
        <v>1.79</v>
      </c>
      <c r="N707" s="71">
        <v>2.84</v>
      </c>
      <c r="O707" s="203"/>
    </row>
    <row r="708" spans="1:15">
      <c r="A708" s="33"/>
      <c r="B708" s="234" t="s">
        <v>41</v>
      </c>
      <c r="C708" s="73" t="s">
        <v>40</v>
      </c>
      <c r="D708" s="73" t="s">
        <v>104</v>
      </c>
      <c r="E708" s="155"/>
      <c r="F708" s="72"/>
      <c r="G708" s="70">
        <v>0.1</v>
      </c>
      <c r="H708" s="70">
        <v>0.12</v>
      </c>
      <c r="I708" s="70">
        <v>0</v>
      </c>
      <c r="J708" s="71">
        <v>0</v>
      </c>
      <c r="K708" s="71">
        <v>0.59</v>
      </c>
      <c r="L708" s="71">
        <v>0.7</v>
      </c>
      <c r="M708" s="71">
        <v>2.67</v>
      </c>
      <c r="N708" s="71">
        <v>3.02</v>
      </c>
      <c r="O708" s="203"/>
    </row>
    <row r="709" spans="1:15">
      <c r="A709" s="33"/>
      <c r="B709" s="234" t="s">
        <v>15</v>
      </c>
      <c r="C709" s="73" t="s">
        <v>119</v>
      </c>
      <c r="D709" s="73" t="s">
        <v>119</v>
      </c>
      <c r="E709" s="155"/>
      <c r="F709" s="72"/>
      <c r="G709" s="70">
        <v>0</v>
      </c>
      <c r="H709" s="70">
        <v>0</v>
      </c>
      <c r="I709" s="70">
        <v>0.82</v>
      </c>
      <c r="J709" s="70">
        <v>0.72</v>
      </c>
      <c r="K709" s="71">
        <v>0</v>
      </c>
      <c r="L709" s="71">
        <v>0</v>
      </c>
      <c r="M709" s="71">
        <v>7.48</v>
      </c>
      <c r="N709" s="71">
        <v>7</v>
      </c>
      <c r="O709" s="203"/>
    </row>
    <row r="710" spans="1:15">
      <c r="A710" s="33"/>
      <c r="B710" s="234" t="s">
        <v>43</v>
      </c>
      <c r="C710" s="73" t="s">
        <v>119</v>
      </c>
      <c r="D710" s="73" t="s">
        <v>246</v>
      </c>
      <c r="E710" s="155"/>
      <c r="F710" s="72"/>
      <c r="G710" s="70">
        <v>0</v>
      </c>
      <c r="H710" s="70">
        <v>0</v>
      </c>
      <c r="I710" s="70">
        <v>1</v>
      </c>
      <c r="J710" s="71">
        <v>1.5</v>
      </c>
      <c r="K710" s="71">
        <v>0</v>
      </c>
      <c r="L710" s="71">
        <v>0</v>
      </c>
      <c r="M710" s="71">
        <v>9</v>
      </c>
      <c r="N710" s="71">
        <v>16.5</v>
      </c>
      <c r="O710" s="203"/>
    </row>
    <row r="711" spans="1:15">
      <c r="A711" s="33"/>
      <c r="B711" s="234" t="s">
        <v>77</v>
      </c>
      <c r="C711" s="73" t="s">
        <v>138</v>
      </c>
      <c r="D711" s="73" t="s">
        <v>232</v>
      </c>
      <c r="E711" s="155"/>
      <c r="F711" s="72"/>
      <c r="G711" s="70">
        <v>0</v>
      </c>
      <c r="H711" s="70">
        <v>0</v>
      </c>
      <c r="I711" s="70">
        <v>0</v>
      </c>
      <c r="J711" s="71">
        <v>0</v>
      </c>
      <c r="K711" s="71">
        <v>0</v>
      </c>
      <c r="L711" s="71">
        <v>0</v>
      </c>
      <c r="M711" s="71">
        <v>0</v>
      </c>
      <c r="N711" s="71">
        <v>0</v>
      </c>
      <c r="O711" s="203"/>
    </row>
    <row r="712" spans="1:15">
      <c r="A712" s="33"/>
      <c r="B712" s="229" t="s">
        <v>209</v>
      </c>
      <c r="C712" s="66"/>
      <c r="D712" s="66"/>
      <c r="E712" s="72"/>
      <c r="F712" s="72"/>
      <c r="G712" s="70"/>
      <c r="H712" s="70"/>
      <c r="I712" s="70"/>
      <c r="J712" s="71"/>
      <c r="K712" s="71"/>
      <c r="L712" s="71"/>
      <c r="M712" s="71"/>
      <c r="N712" s="71"/>
      <c r="O712" s="203"/>
    </row>
    <row r="713" spans="1:15">
      <c r="A713" s="33"/>
      <c r="B713" s="234" t="s">
        <v>49</v>
      </c>
      <c r="C713" s="66">
        <v>10</v>
      </c>
      <c r="D713" s="66">
        <v>11</v>
      </c>
      <c r="E713" s="72"/>
      <c r="F713" s="72"/>
      <c r="G713" s="70">
        <v>1.1000000000000001</v>
      </c>
      <c r="H713" s="70">
        <v>1.21</v>
      </c>
      <c r="I713" s="70">
        <v>0.15</v>
      </c>
      <c r="J713" s="70">
        <v>0.16</v>
      </c>
      <c r="K713" s="71">
        <v>7.32</v>
      </c>
      <c r="L713" s="71">
        <v>8.0500000000000007</v>
      </c>
      <c r="M713" s="71">
        <v>15.16</v>
      </c>
      <c r="N713" s="71">
        <v>16.670000000000002</v>
      </c>
      <c r="O713" s="203"/>
    </row>
    <row r="714" spans="1:15">
      <c r="A714" s="33"/>
      <c r="B714" s="234" t="s">
        <v>15</v>
      </c>
      <c r="C714" s="66">
        <v>1</v>
      </c>
      <c r="D714" s="66">
        <v>2</v>
      </c>
      <c r="E714" s="72"/>
      <c r="F714" s="72"/>
      <c r="G714" s="70">
        <v>0</v>
      </c>
      <c r="H714" s="70">
        <v>0.01</v>
      </c>
      <c r="I714" s="70">
        <v>0.82</v>
      </c>
      <c r="J714" s="70">
        <v>1.05</v>
      </c>
      <c r="K714" s="71">
        <v>0</v>
      </c>
      <c r="L714" s="71">
        <v>0.01</v>
      </c>
      <c r="M714" s="71">
        <v>7.48</v>
      </c>
      <c r="N714" s="71">
        <v>15</v>
      </c>
      <c r="O714" s="203"/>
    </row>
    <row r="715" spans="1:15">
      <c r="A715" s="33"/>
      <c r="B715" s="234" t="s">
        <v>13</v>
      </c>
      <c r="C715" s="66">
        <v>3</v>
      </c>
      <c r="D715" s="66">
        <v>3</v>
      </c>
      <c r="E715" s="72"/>
      <c r="F715" s="72"/>
      <c r="G715" s="70">
        <v>0.37</v>
      </c>
      <c r="H715" s="70">
        <v>0.37</v>
      </c>
      <c r="I715" s="70">
        <v>0.25</v>
      </c>
      <c r="J715" s="70">
        <v>0.25</v>
      </c>
      <c r="K715" s="71">
        <v>0.01</v>
      </c>
      <c r="L715" s="71">
        <v>0.01</v>
      </c>
      <c r="M715" s="71">
        <v>4.6900000000000004</v>
      </c>
      <c r="N715" s="71">
        <v>4.6900000000000004</v>
      </c>
      <c r="O715" s="203"/>
    </row>
    <row r="716" spans="1:15">
      <c r="A716" s="33"/>
      <c r="B716" s="234" t="s">
        <v>28</v>
      </c>
      <c r="C716" s="66">
        <v>15</v>
      </c>
      <c r="D716" s="66">
        <v>25</v>
      </c>
      <c r="E716" s="72"/>
      <c r="F716" s="72"/>
      <c r="G716" s="70">
        <v>0</v>
      </c>
      <c r="H716" s="70">
        <v>0</v>
      </c>
      <c r="I716" s="70">
        <v>0</v>
      </c>
      <c r="J716" s="70">
        <v>0</v>
      </c>
      <c r="K716" s="71">
        <v>0</v>
      </c>
      <c r="L716" s="71">
        <v>0</v>
      </c>
      <c r="M716" s="71">
        <v>0</v>
      </c>
      <c r="N716" s="71"/>
      <c r="O716" s="203"/>
    </row>
    <row r="717" spans="1:15" ht="30">
      <c r="A717" s="33"/>
      <c r="B717" s="229" t="s">
        <v>210</v>
      </c>
      <c r="C717" s="66"/>
      <c r="D717" s="66"/>
      <c r="E717" s="87" t="s">
        <v>277</v>
      </c>
      <c r="F717" s="87" t="s">
        <v>240</v>
      </c>
      <c r="G717" s="68">
        <v>6.25</v>
      </c>
      <c r="H717" s="68">
        <v>11.63</v>
      </c>
      <c r="I717" s="68">
        <v>6.89</v>
      </c>
      <c r="J717" s="69">
        <v>10.29</v>
      </c>
      <c r="K717" s="69">
        <v>22.93</v>
      </c>
      <c r="L717" s="69">
        <v>30.33</v>
      </c>
      <c r="M717" s="69">
        <v>172.43</v>
      </c>
      <c r="N717" s="69">
        <v>252.89</v>
      </c>
      <c r="O717" s="203" t="s">
        <v>395</v>
      </c>
    </row>
    <row r="718" spans="1:15">
      <c r="A718" s="33"/>
      <c r="B718" s="234" t="s">
        <v>116</v>
      </c>
      <c r="C718" s="66">
        <v>106</v>
      </c>
      <c r="D718" s="66">
        <v>123</v>
      </c>
      <c r="E718" s="72"/>
      <c r="F718" s="72"/>
      <c r="G718" s="70">
        <v>4.29</v>
      </c>
      <c r="H718" s="70">
        <v>9.1999999999999993</v>
      </c>
      <c r="I718" s="70">
        <v>2.98</v>
      </c>
      <c r="J718" s="70">
        <v>6.32</v>
      </c>
      <c r="K718" s="71">
        <v>0</v>
      </c>
      <c r="L718" s="71">
        <v>0</v>
      </c>
      <c r="M718" s="71">
        <v>77.05</v>
      </c>
      <c r="N718" s="71">
        <v>101.48</v>
      </c>
      <c r="O718" s="203"/>
    </row>
    <row r="719" spans="1:15">
      <c r="A719" s="33"/>
      <c r="B719" s="234" t="s">
        <v>72</v>
      </c>
      <c r="C719" s="66">
        <v>26</v>
      </c>
      <c r="D719" s="66">
        <v>35</v>
      </c>
      <c r="E719" s="72"/>
      <c r="F719" s="72"/>
      <c r="G719" s="70">
        <v>1.64</v>
      </c>
      <c r="H719" s="70">
        <v>2.0499999999999998</v>
      </c>
      <c r="I719" s="70">
        <v>0.24</v>
      </c>
      <c r="J719" s="70">
        <v>0.3</v>
      </c>
      <c r="K719" s="71">
        <v>20.09</v>
      </c>
      <c r="L719" s="71">
        <v>27.05</v>
      </c>
      <c r="M719" s="71">
        <v>49.34</v>
      </c>
      <c r="N719" s="71">
        <v>103.34</v>
      </c>
      <c r="O719" s="203"/>
    </row>
    <row r="720" spans="1:15">
      <c r="A720" s="33"/>
      <c r="B720" s="234" t="s">
        <v>39</v>
      </c>
      <c r="C720" s="66">
        <v>22</v>
      </c>
      <c r="D720" s="66">
        <v>23</v>
      </c>
      <c r="E720" s="72"/>
      <c r="F720" s="72"/>
      <c r="G720" s="70">
        <v>0.15</v>
      </c>
      <c r="H720" s="70">
        <v>0.17</v>
      </c>
      <c r="I720" s="70">
        <v>0.01</v>
      </c>
      <c r="J720" s="70">
        <v>0.01</v>
      </c>
      <c r="K720" s="71">
        <v>1.36</v>
      </c>
      <c r="L720" s="71">
        <v>1.55</v>
      </c>
      <c r="M720" s="71">
        <v>6.25</v>
      </c>
      <c r="N720" s="71">
        <v>7.11</v>
      </c>
      <c r="O720" s="203"/>
    </row>
    <row r="721" spans="1:15">
      <c r="A721" s="33"/>
      <c r="B721" s="234" t="s">
        <v>41</v>
      </c>
      <c r="C721" s="66">
        <v>16</v>
      </c>
      <c r="D721" s="66">
        <v>17</v>
      </c>
      <c r="E721" s="72"/>
      <c r="F721" s="72"/>
      <c r="G721" s="70">
        <v>0.16</v>
      </c>
      <c r="H721" s="70">
        <v>0.2</v>
      </c>
      <c r="I721" s="70">
        <v>0.01</v>
      </c>
      <c r="J721" s="70">
        <v>0.01</v>
      </c>
      <c r="K721" s="71">
        <v>1.47</v>
      </c>
      <c r="L721" s="71">
        <v>1.72</v>
      </c>
      <c r="M721" s="71">
        <v>6.79</v>
      </c>
      <c r="N721" s="71">
        <v>7.96</v>
      </c>
      <c r="O721" s="203"/>
    </row>
    <row r="722" spans="1:15">
      <c r="A722" s="33"/>
      <c r="B722" s="234" t="s">
        <v>28</v>
      </c>
      <c r="C722" s="66">
        <v>55</v>
      </c>
      <c r="D722" s="66">
        <v>70</v>
      </c>
      <c r="E722" s="72"/>
      <c r="F722" s="72"/>
      <c r="G722" s="70">
        <v>0</v>
      </c>
      <c r="H722" s="70">
        <v>0</v>
      </c>
      <c r="I722" s="70">
        <v>0</v>
      </c>
      <c r="J722" s="70">
        <v>0</v>
      </c>
      <c r="K722" s="71">
        <v>0</v>
      </c>
      <c r="L722" s="71">
        <v>0</v>
      </c>
      <c r="M722" s="71">
        <v>0</v>
      </c>
      <c r="N722" s="71">
        <v>0</v>
      </c>
      <c r="O722" s="203"/>
    </row>
    <row r="723" spans="1:15">
      <c r="A723" s="33"/>
      <c r="B723" s="234" t="s">
        <v>15</v>
      </c>
      <c r="C723" s="66">
        <v>2</v>
      </c>
      <c r="D723" s="66">
        <v>2</v>
      </c>
      <c r="E723" s="72"/>
      <c r="F723" s="72"/>
      <c r="G723" s="70">
        <v>0.01</v>
      </c>
      <c r="H723" s="70">
        <v>0.01</v>
      </c>
      <c r="I723" s="70">
        <v>1.65</v>
      </c>
      <c r="J723" s="70">
        <v>1.65</v>
      </c>
      <c r="K723" s="71">
        <v>0.01</v>
      </c>
      <c r="L723" s="71">
        <v>0.01</v>
      </c>
      <c r="M723" s="71">
        <v>15</v>
      </c>
      <c r="N723" s="71">
        <v>15</v>
      </c>
      <c r="O723" s="203"/>
    </row>
    <row r="724" spans="1:15">
      <c r="A724" s="33"/>
      <c r="B724" s="234" t="s">
        <v>43</v>
      </c>
      <c r="C724" s="73" t="s">
        <v>118</v>
      </c>
      <c r="D724" s="66">
        <v>2</v>
      </c>
      <c r="E724" s="72"/>
      <c r="F724" s="72"/>
      <c r="G724" s="70">
        <v>0</v>
      </c>
      <c r="H724" s="70">
        <v>0</v>
      </c>
      <c r="I724" s="70">
        <v>2</v>
      </c>
      <c r="J724" s="70">
        <v>2</v>
      </c>
      <c r="K724" s="71">
        <v>0</v>
      </c>
      <c r="L724" s="71">
        <v>0</v>
      </c>
      <c r="M724" s="71">
        <v>18</v>
      </c>
      <c r="N724" s="71">
        <v>18</v>
      </c>
      <c r="O724" s="203"/>
    </row>
    <row r="725" spans="1:15">
      <c r="A725" s="33"/>
      <c r="B725" s="229" t="s">
        <v>160</v>
      </c>
      <c r="C725" s="73"/>
      <c r="D725" s="66"/>
      <c r="E725" s="132" t="s">
        <v>82</v>
      </c>
      <c r="F725" s="72" t="s">
        <v>247</v>
      </c>
      <c r="G725" s="68">
        <v>0.68</v>
      </c>
      <c r="H725" s="68">
        <v>1.08</v>
      </c>
      <c r="I725" s="68">
        <v>2.12</v>
      </c>
      <c r="J725" s="69">
        <v>2.5499999999999998</v>
      </c>
      <c r="K725" s="69">
        <v>2.02</v>
      </c>
      <c r="L725" s="69">
        <v>3.33</v>
      </c>
      <c r="M725" s="69">
        <v>31.02</v>
      </c>
      <c r="N725" s="69">
        <v>41.44</v>
      </c>
      <c r="O725" s="203" t="s">
        <v>375</v>
      </c>
    </row>
    <row r="726" spans="1:15">
      <c r="A726" s="33"/>
      <c r="B726" s="234" t="s">
        <v>55</v>
      </c>
      <c r="C726" s="73" t="s">
        <v>211</v>
      </c>
      <c r="D726" s="66">
        <v>65</v>
      </c>
      <c r="E726" s="72"/>
      <c r="F726" s="72"/>
      <c r="G726" s="70">
        <v>0.62</v>
      </c>
      <c r="H726" s="70">
        <v>0.99</v>
      </c>
      <c r="I726" s="70">
        <v>0.12</v>
      </c>
      <c r="J726" s="70">
        <v>0.12</v>
      </c>
      <c r="K726" s="71">
        <v>1.53</v>
      </c>
      <c r="L726" s="71">
        <v>2.84</v>
      </c>
      <c r="M726" s="71">
        <v>11.01</v>
      </c>
      <c r="N726" s="71">
        <v>16.559999999999999</v>
      </c>
      <c r="O726" s="203"/>
    </row>
    <row r="727" spans="1:15">
      <c r="A727" s="33"/>
      <c r="B727" s="234" t="s">
        <v>161</v>
      </c>
      <c r="C727" s="73" t="s">
        <v>48</v>
      </c>
      <c r="D727" s="66">
        <v>8</v>
      </c>
      <c r="E727" s="72"/>
      <c r="F727" s="72"/>
      <c r="G727" s="70">
        <v>0.02</v>
      </c>
      <c r="H727" s="70">
        <v>0.03</v>
      </c>
      <c r="I727" s="70">
        <v>0</v>
      </c>
      <c r="J727" s="70">
        <v>0</v>
      </c>
      <c r="K727" s="71">
        <v>0.2</v>
      </c>
      <c r="L727" s="71">
        <v>0.2</v>
      </c>
      <c r="M727" s="71">
        <v>0.7</v>
      </c>
      <c r="N727" s="71">
        <v>0.87</v>
      </c>
      <c r="O727" s="203"/>
    </row>
    <row r="728" spans="1:15">
      <c r="A728" s="33"/>
      <c r="B728" s="234" t="s">
        <v>41</v>
      </c>
      <c r="C728" s="73" t="s">
        <v>164</v>
      </c>
      <c r="D728" s="66">
        <v>7</v>
      </c>
      <c r="E728" s="72"/>
      <c r="F728" s="72"/>
      <c r="G728" s="70">
        <v>0.01</v>
      </c>
      <c r="H728" s="70">
        <v>0.03</v>
      </c>
      <c r="I728" s="70">
        <v>0</v>
      </c>
      <c r="J728" s="70">
        <v>0</v>
      </c>
      <c r="K728" s="71">
        <v>0.18</v>
      </c>
      <c r="L728" s="71">
        <v>0.18</v>
      </c>
      <c r="M728" s="71">
        <v>0.83</v>
      </c>
      <c r="N728" s="71">
        <v>1.03</v>
      </c>
      <c r="O728" s="203"/>
    </row>
    <row r="729" spans="1:15">
      <c r="A729" s="33"/>
      <c r="B729" s="234" t="s">
        <v>162</v>
      </c>
      <c r="C729" s="73" t="s">
        <v>119</v>
      </c>
      <c r="D729" s="66">
        <v>1</v>
      </c>
      <c r="E729" s="72"/>
      <c r="F729" s="72"/>
      <c r="G729" s="70">
        <v>0.03</v>
      </c>
      <c r="H729" s="70">
        <v>0.03</v>
      </c>
      <c r="I729" s="70">
        <v>0</v>
      </c>
      <c r="J729" s="70">
        <v>0</v>
      </c>
      <c r="K729" s="71">
        <v>0.11</v>
      </c>
      <c r="L729" s="71">
        <v>0.11</v>
      </c>
      <c r="M729" s="71">
        <v>0.48</v>
      </c>
      <c r="N729" s="71">
        <v>0.48</v>
      </c>
      <c r="O729" s="203"/>
    </row>
    <row r="730" spans="1:15">
      <c r="A730" s="33"/>
      <c r="B730" s="234" t="s">
        <v>43</v>
      </c>
      <c r="C730" s="73" t="s">
        <v>118</v>
      </c>
      <c r="D730" s="66">
        <v>2.5</v>
      </c>
      <c r="E730" s="72"/>
      <c r="F730" s="72"/>
      <c r="G730" s="70">
        <v>0</v>
      </c>
      <c r="H730" s="70">
        <v>0</v>
      </c>
      <c r="I730" s="70">
        <v>2</v>
      </c>
      <c r="J730" s="70">
        <v>2.5</v>
      </c>
      <c r="K730" s="71">
        <v>0</v>
      </c>
      <c r="L730" s="71">
        <v>0</v>
      </c>
      <c r="M730" s="71">
        <v>18</v>
      </c>
      <c r="N730" s="71">
        <v>22.5</v>
      </c>
      <c r="O730" s="203"/>
    </row>
    <row r="731" spans="1:15">
      <c r="A731" s="33"/>
      <c r="B731" s="229" t="s">
        <v>212</v>
      </c>
      <c r="C731" s="66"/>
      <c r="D731" s="66"/>
      <c r="E731" s="72" t="s">
        <v>35</v>
      </c>
      <c r="F731" s="67" t="s">
        <v>24</v>
      </c>
      <c r="G731" s="68">
        <v>0.62</v>
      </c>
      <c r="H731" s="68">
        <v>0.84</v>
      </c>
      <c r="I731" s="68">
        <v>0.03</v>
      </c>
      <c r="J731" s="69">
        <v>0.04</v>
      </c>
      <c r="K731" s="69">
        <v>19.989999999999998</v>
      </c>
      <c r="L731" s="69">
        <v>22.97</v>
      </c>
      <c r="M731" s="69">
        <v>83.28</v>
      </c>
      <c r="N731" s="69">
        <v>96.3</v>
      </c>
      <c r="O731" s="203" t="s">
        <v>396</v>
      </c>
    </row>
    <row r="732" spans="1:15">
      <c r="A732" s="33"/>
      <c r="B732" s="234" t="s">
        <v>175</v>
      </c>
      <c r="C732" s="66">
        <v>12</v>
      </c>
      <c r="D732" s="66">
        <v>13</v>
      </c>
      <c r="E732" s="72"/>
      <c r="F732" s="67"/>
      <c r="G732" s="70">
        <v>0.62</v>
      </c>
      <c r="H732" s="70">
        <v>0.83</v>
      </c>
      <c r="I732" s="70">
        <v>0.03</v>
      </c>
      <c r="J732" s="71">
        <v>0.04</v>
      </c>
      <c r="K732" s="71">
        <v>6.12</v>
      </c>
      <c r="L732" s="71">
        <v>8.1</v>
      </c>
      <c r="M732" s="71">
        <v>27.8</v>
      </c>
      <c r="N732" s="71">
        <v>37</v>
      </c>
      <c r="O732" s="203"/>
    </row>
    <row r="733" spans="1:15">
      <c r="A733" s="33"/>
      <c r="B733" s="234" t="s">
        <v>26</v>
      </c>
      <c r="C733" s="66">
        <v>6</v>
      </c>
      <c r="D733" s="66">
        <v>7</v>
      </c>
      <c r="E733" s="72"/>
      <c r="F733" s="67"/>
      <c r="G733" s="70">
        <v>0</v>
      </c>
      <c r="H733" s="70">
        <v>0</v>
      </c>
      <c r="I733" s="70">
        <v>0</v>
      </c>
      <c r="J733" s="71">
        <v>0</v>
      </c>
      <c r="K733" s="71">
        <v>6</v>
      </c>
      <c r="L733" s="71">
        <v>7</v>
      </c>
      <c r="M733" s="71">
        <v>24</v>
      </c>
      <c r="N733" s="71">
        <v>28</v>
      </c>
      <c r="O733" s="203"/>
    </row>
    <row r="734" spans="1:15">
      <c r="A734" s="33"/>
      <c r="B734" s="234" t="s">
        <v>142</v>
      </c>
      <c r="C734" s="66">
        <v>7.5</v>
      </c>
      <c r="D734" s="66">
        <v>10</v>
      </c>
      <c r="E734" s="72"/>
      <c r="F734" s="67"/>
      <c r="G734" s="70">
        <v>0</v>
      </c>
      <c r="H734" s="70">
        <v>0.01</v>
      </c>
      <c r="I734" s="70">
        <v>0</v>
      </c>
      <c r="J734" s="71">
        <v>0</v>
      </c>
      <c r="K734" s="71">
        <v>7.87</v>
      </c>
      <c r="L734" s="71">
        <v>8</v>
      </c>
      <c r="M734" s="71">
        <v>31.48</v>
      </c>
      <c r="N734" s="71">
        <v>31.3</v>
      </c>
      <c r="O734" s="203"/>
    </row>
    <row r="735" spans="1:15">
      <c r="A735" s="33"/>
      <c r="B735" s="234" t="s">
        <v>28</v>
      </c>
      <c r="C735" s="66">
        <v>160</v>
      </c>
      <c r="D735" s="66">
        <v>190</v>
      </c>
      <c r="E735" s="72"/>
      <c r="F735" s="67"/>
      <c r="G735" s="70">
        <v>0</v>
      </c>
      <c r="H735" s="70">
        <v>0</v>
      </c>
      <c r="I735" s="70">
        <v>0</v>
      </c>
      <c r="J735" s="71">
        <v>0</v>
      </c>
      <c r="K735" s="71">
        <v>0</v>
      </c>
      <c r="L735" s="71">
        <v>0</v>
      </c>
      <c r="M735" s="71">
        <v>0</v>
      </c>
      <c r="N735" s="71">
        <v>0</v>
      </c>
      <c r="O735" s="203"/>
    </row>
    <row r="736" spans="1:15">
      <c r="A736" s="166"/>
      <c r="B736" s="229" t="s">
        <v>58</v>
      </c>
      <c r="C736" s="66">
        <v>20</v>
      </c>
      <c r="D736" s="66">
        <v>27</v>
      </c>
      <c r="E736" s="72" t="s">
        <v>59</v>
      </c>
      <c r="F736" s="67" t="s">
        <v>222</v>
      </c>
      <c r="G736" s="68">
        <v>1.52</v>
      </c>
      <c r="H736" s="68">
        <v>2.0499999999999998</v>
      </c>
      <c r="I736" s="68">
        <v>0.16</v>
      </c>
      <c r="J736" s="69">
        <v>0.22</v>
      </c>
      <c r="K736" s="69">
        <v>9.8000000000000007</v>
      </c>
      <c r="L736" s="69">
        <v>13.8</v>
      </c>
      <c r="M736" s="69">
        <v>47</v>
      </c>
      <c r="N736" s="69">
        <v>67.599999999999994</v>
      </c>
      <c r="O736" s="204" t="s">
        <v>269</v>
      </c>
    </row>
    <row r="737" spans="1:15">
      <c r="A737" s="166"/>
      <c r="B737" s="236" t="s">
        <v>60</v>
      </c>
      <c r="C737" s="76">
        <v>28</v>
      </c>
      <c r="D737" s="76">
        <v>35</v>
      </c>
      <c r="E737" s="100" t="s">
        <v>61</v>
      </c>
      <c r="F737" s="99" t="s">
        <v>223</v>
      </c>
      <c r="G737" s="101">
        <v>1.57</v>
      </c>
      <c r="H737" s="101">
        <v>1.96</v>
      </c>
      <c r="I737" s="101">
        <v>0.31</v>
      </c>
      <c r="J737" s="102">
        <v>0.39</v>
      </c>
      <c r="K737" s="102">
        <v>13.8</v>
      </c>
      <c r="L737" s="102">
        <v>17.3</v>
      </c>
      <c r="M737" s="102">
        <v>65</v>
      </c>
      <c r="N737" s="102">
        <v>81</v>
      </c>
      <c r="O737" s="204" t="s">
        <v>270</v>
      </c>
    </row>
    <row r="738" spans="1:15">
      <c r="A738" s="81" t="s">
        <v>62</v>
      </c>
      <c r="B738" s="11"/>
      <c r="C738" s="110"/>
      <c r="D738" s="110"/>
      <c r="E738" s="154"/>
      <c r="F738" s="154"/>
      <c r="G738" s="83">
        <f t="shared" ref="G738:N738" si="35">G705+G717+G725+G731+G736+G737</f>
        <v>12.639999999999999</v>
      </c>
      <c r="H738" s="83">
        <f t="shared" si="35"/>
        <v>19.96</v>
      </c>
      <c r="I738" s="83">
        <f t="shared" si="35"/>
        <v>12.649999999999999</v>
      </c>
      <c r="J738" s="83">
        <f t="shared" si="35"/>
        <v>17.339999999999996</v>
      </c>
      <c r="K738" s="83">
        <f t="shared" si="35"/>
        <v>81.8</v>
      </c>
      <c r="L738" s="83">
        <f t="shared" si="35"/>
        <v>103.72999999999999</v>
      </c>
      <c r="M738" s="83">
        <f t="shared" si="35"/>
        <v>469.28999999999996</v>
      </c>
      <c r="N738" s="83">
        <f t="shared" si="35"/>
        <v>637.9</v>
      </c>
      <c r="O738" s="205"/>
    </row>
    <row r="739" spans="1:15">
      <c r="A739" s="81" t="s">
        <v>63</v>
      </c>
      <c r="B739" s="12"/>
      <c r="C739" s="80"/>
      <c r="D739" s="80"/>
      <c r="E739" s="154"/>
      <c r="F739" s="149"/>
      <c r="G739" s="116"/>
      <c r="H739" s="116"/>
      <c r="I739" s="116"/>
      <c r="J739" s="86"/>
      <c r="K739" s="86"/>
      <c r="L739" s="86"/>
      <c r="M739" s="86"/>
      <c r="N739" s="86"/>
      <c r="O739" s="205"/>
    </row>
    <row r="740" spans="1:15">
      <c r="A740" s="217"/>
      <c r="B740" s="258" t="s">
        <v>278</v>
      </c>
      <c r="C740" s="172">
        <v>45</v>
      </c>
      <c r="D740" s="172">
        <v>45</v>
      </c>
      <c r="E740" s="173" t="s">
        <v>214</v>
      </c>
      <c r="F740" s="173" t="s">
        <v>214</v>
      </c>
      <c r="G740" s="174">
        <v>5.08</v>
      </c>
      <c r="H740" s="174">
        <v>5.08</v>
      </c>
      <c r="I740" s="174">
        <v>4.5999999999999996</v>
      </c>
      <c r="J740" s="174">
        <v>4.5999999999999996</v>
      </c>
      <c r="K740" s="175">
        <v>0.28000000000000003</v>
      </c>
      <c r="L740" s="175">
        <v>0.28000000000000003</v>
      </c>
      <c r="M740" s="175">
        <v>63.8</v>
      </c>
      <c r="N740" s="175">
        <v>63.8</v>
      </c>
      <c r="O740" s="259" t="s">
        <v>397</v>
      </c>
    </row>
    <row r="741" spans="1:15" ht="30">
      <c r="A741" s="33"/>
      <c r="B741" s="229" t="s">
        <v>215</v>
      </c>
      <c r="C741" s="66"/>
      <c r="D741" s="66"/>
      <c r="E741" s="72" t="s">
        <v>82</v>
      </c>
      <c r="F741" s="72" t="s">
        <v>47</v>
      </c>
      <c r="G741" s="68">
        <v>0.65</v>
      </c>
      <c r="H741" s="68">
        <v>0.96</v>
      </c>
      <c r="I741" s="68">
        <v>3.03</v>
      </c>
      <c r="J741" s="69">
        <v>3.78</v>
      </c>
      <c r="K741" s="69">
        <v>3.06</v>
      </c>
      <c r="L741" s="69">
        <v>4.5199999999999996</v>
      </c>
      <c r="M741" s="69">
        <v>42.34</v>
      </c>
      <c r="N741" s="69">
        <v>56.52</v>
      </c>
      <c r="O741" s="203" t="s">
        <v>398</v>
      </c>
    </row>
    <row r="742" spans="1:15">
      <c r="A742" s="33"/>
      <c r="B742" s="234" t="s">
        <v>38</v>
      </c>
      <c r="C742" s="66">
        <v>35</v>
      </c>
      <c r="D742" s="66">
        <v>50</v>
      </c>
      <c r="E742" s="72"/>
      <c r="F742" s="72"/>
      <c r="G742" s="70">
        <v>0.37</v>
      </c>
      <c r="H742" s="70">
        <v>0.54</v>
      </c>
      <c r="I742" s="70">
        <v>0.52</v>
      </c>
      <c r="J742" s="70">
        <v>0.77</v>
      </c>
      <c r="K742" s="71">
        <v>2.16</v>
      </c>
      <c r="L742" s="71">
        <v>3.2</v>
      </c>
      <c r="M742" s="71">
        <v>13.94</v>
      </c>
      <c r="N742" s="71">
        <v>20.7</v>
      </c>
      <c r="O742" s="203"/>
    </row>
    <row r="743" spans="1:15">
      <c r="A743" s="33"/>
      <c r="B743" s="234" t="s">
        <v>171</v>
      </c>
      <c r="C743" s="66">
        <v>11</v>
      </c>
      <c r="D743" s="66">
        <v>17</v>
      </c>
      <c r="E743" s="72"/>
      <c r="F743" s="72"/>
      <c r="G743" s="70">
        <v>0.23</v>
      </c>
      <c r="H743" s="70">
        <v>0.35</v>
      </c>
      <c r="I743" s="70">
        <v>0.01</v>
      </c>
      <c r="J743" s="70">
        <v>0.01</v>
      </c>
      <c r="K743" s="71">
        <v>0.46</v>
      </c>
      <c r="L743" s="71">
        <v>0.71</v>
      </c>
      <c r="M743" s="71">
        <v>3.9</v>
      </c>
      <c r="N743" s="71">
        <v>6.02</v>
      </c>
      <c r="O743" s="203"/>
    </row>
    <row r="744" spans="1:15">
      <c r="A744" s="33"/>
      <c r="B744" s="234" t="s">
        <v>41</v>
      </c>
      <c r="C744" s="66">
        <v>5</v>
      </c>
      <c r="D744" s="66">
        <v>7</v>
      </c>
      <c r="E744" s="72"/>
      <c r="F744" s="72"/>
      <c r="G744" s="70">
        <v>0.05</v>
      </c>
      <c r="H744" s="70">
        <v>7.0000000000000007E-2</v>
      </c>
      <c r="I744" s="70">
        <v>0</v>
      </c>
      <c r="J744" s="70">
        <v>0</v>
      </c>
      <c r="K744" s="71">
        <v>0.44</v>
      </c>
      <c r="L744" s="71">
        <v>0.61</v>
      </c>
      <c r="M744" s="71">
        <v>2</v>
      </c>
      <c r="N744" s="71">
        <v>2.8</v>
      </c>
      <c r="O744" s="203"/>
    </row>
    <row r="745" spans="1:15">
      <c r="A745" s="33"/>
      <c r="B745" s="234" t="s">
        <v>216</v>
      </c>
      <c r="C745" s="66">
        <v>2.5</v>
      </c>
      <c r="D745" s="66">
        <v>3</v>
      </c>
      <c r="E745" s="72"/>
      <c r="F745" s="72"/>
      <c r="G745" s="70">
        <v>0</v>
      </c>
      <c r="H745" s="70">
        <v>0</v>
      </c>
      <c r="I745" s="70">
        <v>2.5</v>
      </c>
      <c r="J745" s="71">
        <v>3</v>
      </c>
      <c r="K745" s="71">
        <v>0</v>
      </c>
      <c r="L745" s="71">
        <v>0</v>
      </c>
      <c r="M745" s="71">
        <v>22.5</v>
      </c>
      <c r="N745" s="71">
        <v>27</v>
      </c>
      <c r="O745" s="203"/>
    </row>
    <row r="746" spans="1:15">
      <c r="A746" s="33"/>
      <c r="B746" s="229" t="s">
        <v>60</v>
      </c>
      <c r="C746" s="66">
        <v>20</v>
      </c>
      <c r="D746" s="66">
        <v>30</v>
      </c>
      <c r="E746" s="72" t="s">
        <v>59</v>
      </c>
      <c r="F746" s="72" t="s">
        <v>54</v>
      </c>
      <c r="G746" s="68">
        <v>1.1200000000000001</v>
      </c>
      <c r="H746" s="68">
        <v>1.6800000000000002</v>
      </c>
      <c r="I746" s="68">
        <v>0.22</v>
      </c>
      <c r="J746" s="69">
        <v>0.33</v>
      </c>
      <c r="K746" s="69">
        <v>9.9</v>
      </c>
      <c r="L746" s="69">
        <v>14.8</v>
      </c>
      <c r="M746" s="69">
        <v>46</v>
      </c>
      <c r="N746" s="69">
        <v>70</v>
      </c>
      <c r="O746" s="203" t="s">
        <v>270</v>
      </c>
    </row>
    <row r="747" spans="1:15">
      <c r="A747" s="33"/>
      <c r="B747" s="229" t="s">
        <v>114</v>
      </c>
      <c r="C747" s="66"/>
      <c r="D747" s="66"/>
      <c r="E747" s="72" t="s">
        <v>24</v>
      </c>
      <c r="F747" s="72" t="s">
        <v>220</v>
      </c>
      <c r="G747" s="68">
        <v>0</v>
      </c>
      <c r="H747" s="68">
        <v>0</v>
      </c>
      <c r="I747" s="68">
        <v>0</v>
      </c>
      <c r="J747" s="69">
        <v>0</v>
      </c>
      <c r="K747" s="69">
        <v>6</v>
      </c>
      <c r="L747" s="69">
        <v>7</v>
      </c>
      <c r="M747" s="69">
        <v>24</v>
      </c>
      <c r="N747" s="69">
        <v>28</v>
      </c>
      <c r="O747" s="203" t="s">
        <v>263</v>
      </c>
    </row>
    <row r="748" spans="1:15">
      <c r="A748" s="33"/>
      <c r="B748" s="234" t="s">
        <v>25</v>
      </c>
      <c r="C748" s="66">
        <v>0.5</v>
      </c>
      <c r="D748" s="66">
        <v>0.6</v>
      </c>
      <c r="E748" s="155"/>
      <c r="F748" s="72"/>
      <c r="G748" s="70">
        <v>0</v>
      </c>
      <c r="H748" s="70">
        <v>0</v>
      </c>
      <c r="I748" s="70">
        <v>0</v>
      </c>
      <c r="J748" s="71">
        <v>0</v>
      </c>
      <c r="K748" s="71">
        <v>0</v>
      </c>
      <c r="L748" s="71">
        <v>0</v>
      </c>
      <c r="M748" s="71">
        <v>0</v>
      </c>
      <c r="N748" s="71">
        <v>0</v>
      </c>
      <c r="O748" s="203"/>
    </row>
    <row r="749" spans="1:15">
      <c r="A749" s="33"/>
      <c r="B749" s="234" t="s">
        <v>26</v>
      </c>
      <c r="C749" s="66">
        <v>6</v>
      </c>
      <c r="D749" s="66">
        <v>7</v>
      </c>
      <c r="E749" s="72"/>
      <c r="F749" s="72"/>
      <c r="G749" s="70">
        <v>0</v>
      </c>
      <c r="H749" s="70">
        <v>0</v>
      </c>
      <c r="I749" s="70">
        <v>0</v>
      </c>
      <c r="J749" s="71">
        <v>0</v>
      </c>
      <c r="K749" s="71">
        <v>6.01</v>
      </c>
      <c r="L749" s="71">
        <v>7</v>
      </c>
      <c r="M749" s="71">
        <v>24.04</v>
      </c>
      <c r="N749" s="71">
        <v>28</v>
      </c>
      <c r="O749" s="203"/>
    </row>
    <row r="750" spans="1:15">
      <c r="A750" s="33"/>
      <c r="B750" s="234" t="s">
        <v>28</v>
      </c>
      <c r="C750" s="66">
        <v>180</v>
      </c>
      <c r="D750" s="66">
        <v>200</v>
      </c>
      <c r="E750" s="72"/>
      <c r="F750" s="72"/>
      <c r="G750" s="70">
        <v>0</v>
      </c>
      <c r="H750" s="70">
        <v>0</v>
      </c>
      <c r="I750" s="70">
        <v>0</v>
      </c>
      <c r="J750" s="71">
        <v>0</v>
      </c>
      <c r="K750" s="71">
        <v>0</v>
      </c>
      <c r="L750" s="71">
        <v>0</v>
      </c>
      <c r="M750" s="71">
        <v>0</v>
      </c>
      <c r="N750" s="71">
        <v>0</v>
      </c>
      <c r="O750" s="203"/>
    </row>
    <row r="751" spans="1:15">
      <c r="A751" s="216"/>
      <c r="B751" s="231" t="s">
        <v>148</v>
      </c>
      <c r="C751" s="125">
        <v>20</v>
      </c>
      <c r="D751" s="176">
        <v>50</v>
      </c>
      <c r="E751" s="124" t="s">
        <v>59</v>
      </c>
      <c r="F751" s="177" t="s">
        <v>22</v>
      </c>
      <c r="G751" s="68">
        <v>0.64</v>
      </c>
      <c r="H751" s="141">
        <v>1.6</v>
      </c>
      <c r="I751" s="69">
        <v>0.56000000000000005</v>
      </c>
      <c r="J751" s="69">
        <v>1.4</v>
      </c>
      <c r="K751" s="69">
        <v>14.06</v>
      </c>
      <c r="L751" s="69">
        <v>37.4</v>
      </c>
      <c r="M751" s="69">
        <v>64</v>
      </c>
      <c r="N751" s="69">
        <v>163.15</v>
      </c>
      <c r="O751" s="203" t="s">
        <v>269</v>
      </c>
    </row>
    <row r="752" spans="1:15" ht="30">
      <c r="A752" s="81" t="s">
        <v>68</v>
      </c>
      <c r="B752" s="11"/>
      <c r="C752" s="110"/>
      <c r="D752" s="109"/>
      <c r="E752" s="81"/>
      <c r="F752" s="84"/>
      <c r="G752" s="83">
        <f t="shared" ref="G752:N752" si="36">G740+G741+G746+G747+G751</f>
        <v>7.49</v>
      </c>
      <c r="H752" s="83">
        <f t="shared" si="36"/>
        <v>9.32</v>
      </c>
      <c r="I752" s="83">
        <f t="shared" si="36"/>
        <v>8.4099999999999984</v>
      </c>
      <c r="J752" s="83">
        <f t="shared" si="36"/>
        <v>10.11</v>
      </c>
      <c r="K752" s="83">
        <f t="shared" si="36"/>
        <v>33.300000000000004</v>
      </c>
      <c r="L752" s="83">
        <f t="shared" si="36"/>
        <v>64</v>
      </c>
      <c r="M752" s="83">
        <f t="shared" si="36"/>
        <v>240.14</v>
      </c>
      <c r="N752" s="83">
        <f t="shared" si="36"/>
        <v>381.47</v>
      </c>
      <c r="O752" s="208"/>
    </row>
    <row r="753" spans="1:15">
      <c r="A753" s="111" t="s">
        <v>69</v>
      </c>
      <c r="B753" s="20"/>
      <c r="C753" s="109"/>
      <c r="D753" s="110"/>
      <c r="E753" s="111"/>
      <c r="F753" s="82"/>
      <c r="G753" s="83">
        <f t="shared" ref="G753:N753" si="37">G703+G738+G752</f>
        <v>30.439999999999998</v>
      </c>
      <c r="H753" s="83">
        <f t="shared" si="37"/>
        <v>43.79</v>
      </c>
      <c r="I753" s="83">
        <f t="shared" si="37"/>
        <v>35.26</v>
      </c>
      <c r="J753" s="83">
        <f t="shared" si="37"/>
        <v>43.819999999999993</v>
      </c>
      <c r="K753" s="83">
        <f t="shared" si="37"/>
        <v>162.73000000000002</v>
      </c>
      <c r="L753" s="83">
        <f t="shared" si="37"/>
        <v>223.02999999999997</v>
      </c>
      <c r="M753" s="83">
        <f t="shared" si="37"/>
        <v>1067.83</v>
      </c>
      <c r="N753" s="83">
        <f t="shared" si="37"/>
        <v>1456.89</v>
      </c>
      <c r="O753" s="208"/>
    </row>
    <row r="754" spans="1:15" ht="28.5">
      <c r="A754" s="111" t="s">
        <v>217</v>
      </c>
      <c r="B754" s="20"/>
      <c r="C754" s="109"/>
      <c r="D754" s="109"/>
      <c r="E754" s="111"/>
      <c r="F754" s="84"/>
      <c r="G754" s="83">
        <f>G71+G134+G206+G290+G364+G445+G514+G585+G680+G753</f>
        <v>398.16</v>
      </c>
      <c r="H754" s="83">
        <f t="shared" ref="H754:N754" si="38">H71+H134+H206+H290+H364+H445+H514+H585+H680+H753</f>
        <v>505.75999999999993</v>
      </c>
      <c r="I754" s="83">
        <f t="shared" si="38"/>
        <v>386.43999999999994</v>
      </c>
      <c r="J754" s="83">
        <f t="shared" si="38"/>
        <v>486.53</v>
      </c>
      <c r="K754" s="83">
        <f t="shared" si="38"/>
        <v>1489.22</v>
      </c>
      <c r="L754" s="83">
        <f t="shared" si="38"/>
        <v>1870.82</v>
      </c>
      <c r="M754" s="83">
        <f t="shared" si="38"/>
        <v>10936.82</v>
      </c>
      <c r="N754" s="83">
        <f t="shared" si="38"/>
        <v>13944.44</v>
      </c>
      <c r="O754" s="208"/>
    </row>
    <row r="755" spans="1:15" ht="28.5">
      <c r="A755" s="111" t="s">
        <v>218</v>
      </c>
      <c r="B755" s="20"/>
      <c r="C755" s="109"/>
      <c r="D755" s="109"/>
      <c r="E755" s="111"/>
      <c r="F755" s="84"/>
      <c r="G755" s="83">
        <f t="shared" ref="G755:N755" si="39">G754/10</f>
        <v>39.816000000000003</v>
      </c>
      <c r="H755" s="83">
        <f t="shared" si="39"/>
        <v>50.575999999999993</v>
      </c>
      <c r="I755" s="83">
        <f t="shared" si="39"/>
        <v>38.643999999999991</v>
      </c>
      <c r="J755" s="83">
        <f t="shared" si="39"/>
        <v>48.652999999999999</v>
      </c>
      <c r="K755" s="83">
        <f t="shared" si="39"/>
        <v>148.922</v>
      </c>
      <c r="L755" s="83">
        <f t="shared" si="39"/>
        <v>187.08199999999999</v>
      </c>
      <c r="M755" s="83">
        <f t="shared" si="39"/>
        <v>1093.682</v>
      </c>
      <c r="N755" s="83">
        <f t="shared" si="39"/>
        <v>1394.444</v>
      </c>
      <c r="O755" s="208"/>
    </row>
    <row r="756" spans="1:15">
      <c r="B756" s="260"/>
      <c r="D756" s="215"/>
      <c r="F756" s="261"/>
      <c r="H756" s="262"/>
      <c r="J756" s="262"/>
      <c r="L756" s="262"/>
      <c r="N756" s="262"/>
    </row>
    <row r="757" spans="1:15">
      <c r="A757" s="299" t="s">
        <v>399</v>
      </c>
      <c r="B757" s="299"/>
      <c r="C757" s="299"/>
      <c r="D757" s="299"/>
      <c r="E757" s="299"/>
      <c r="F757" s="299"/>
      <c r="G757" s="299"/>
      <c r="H757" s="299"/>
      <c r="I757" s="299"/>
    </row>
    <row r="758" spans="1:15" ht="31.5" customHeight="1">
      <c r="A758" s="300" t="s">
        <v>400</v>
      </c>
      <c r="B758" s="300"/>
      <c r="C758" s="300"/>
      <c r="D758" s="300"/>
      <c r="E758" s="300"/>
      <c r="F758" s="300"/>
      <c r="G758" s="300"/>
      <c r="H758" s="300"/>
      <c r="I758" s="300"/>
      <c r="J758" s="300"/>
      <c r="K758" s="300"/>
      <c r="L758" s="300"/>
      <c r="M758" s="300"/>
      <c r="N758" s="300"/>
      <c r="O758" s="300"/>
    </row>
    <row r="759" spans="1:15" ht="36" customHeight="1">
      <c r="A759" s="296" t="s">
        <v>401</v>
      </c>
      <c r="B759" s="296"/>
      <c r="C759" s="296"/>
      <c r="D759" s="296"/>
      <c r="E759" s="296"/>
      <c r="F759" s="296"/>
      <c r="G759" s="296"/>
      <c r="H759" s="296"/>
      <c r="I759" s="296"/>
      <c r="J759" s="296"/>
      <c r="K759" s="296"/>
      <c r="L759" s="296"/>
      <c r="M759" s="296"/>
      <c r="N759" s="296"/>
      <c r="O759" s="296"/>
    </row>
    <row r="760" spans="1:15" ht="29.25" customHeight="1">
      <c r="A760" s="296" t="s">
        <v>402</v>
      </c>
      <c r="B760" s="296"/>
      <c r="C760" s="296"/>
      <c r="D760" s="296"/>
      <c r="E760" s="296"/>
      <c r="F760" s="296"/>
      <c r="G760" s="296"/>
      <c r="H760" s="296"/>
      <c r="I760" s="296"/>
      <c r="J760" s="296"/>
      <c r="K760" s="296"/>
      <c r="L760" s="296"/>
      <c r="M760" s="296"/>
      <c r="N760" s="296"/>
      <c r="O760" s="296"/>
    </row>
    <row r="761" spans="1:15" ht="32.25" customHeight="1">
      <c r="A761" s="296" t="s">
        <v>403</v>
      </c>
      <c r="B761" s="296"/>
      <c r="C761" s="296"/>
      <c r="D761" s="296"/>
      <c r="E761" s="296"/>
      <c r="F761" s="296"/>
      <c r="G761" s="296"/>
      <c r="H761" s="296"/>
      <c r="I761" s="296"/>
      <c r="J761" s="296"/>
      <c r="K761" s="296"/>
      <c r="L761" s="296"/>
      <c r="M761" s="296"/>
      <c r="N761" s="296"/>
      <c r="O761" s="296"/>
    </row>
    <row r="762" spans="1:15" ht="30" customHeight="1">
      <c r="A762" s="296" t="s">
        <v>404</v>
      </c>
      <c r="B762" s="296"/>
      <c r="C762" s="296"/>
      <c r="D762" s="296"/>
      <c r="E762" s="296"/>
      <c r="F762" s="296"/>
      <c r="G762" s="296"/>
      <c r="H762" s="296"/>
      <c r="I762" s="296"/>
      <c r="J762" s="296"/>
      <c r="K762" s="296"/>
      <c r="L762" s="296"/>
      <c r="M762" s="296"/>
      <c r="N762" s="296"/>
      <c r="O762" s="296"/>
    </row>
    <row r="763" spans="1:15" ht="28.5" customHeight="1">
      <c r="A763" s="297" t="s">
        <v>405</v>
      </c>
      <c r="B763" s="297"/>
      <c r="C763" s="297"/>
      <c r="D763" s="297"/>
      <c r="E763" s="297"/>
      <c r="F763" s="297"/>
      <c r="G763" s="297"/>
      <c r="H763" s="297"/>
      <c r="I763" s="297"/>
      <c r="J763" s="297"/>
      <c r="K763" s="297"/>
      <c r="L763" s="297"/>
      <c r="M763" s="297"/>
      <c r="N763" s="297"/>
      <c r="O763" s="297"/>
    </row>
    <row r="764" spans="1:15" ht="32.25" customHeight="1">
      <c r="A764" s="296" t="s">
        <v>406</v>
      </c>
      <c r="B764" s="296"/>
      <c r="C764" s="296"/>
      <c r="D764" s="296"/>
      <c r="E764" s="296"/>
      <c r="F764" s="296"/>
      <c r="G764" s="296"/>
      <c r="H764" s="296"/>
      <c r="I764" s="296"/>
      <c r="J764" s="296"/>
      <c r="K764" s="296"/>
      <c r="L764" s="296"/>
      <c r="M764" s="296"/>
      <c r="N764" s="296"/>
      <c r="O764" s="296"/>
    </row>
    <row r="765" spans="1:15" ht="34.5" customHeight="1">
      <c r="A765" s="296" t="s">
        <v>407</v>
      </c>
      <c r="B765" s="296"/>
      <c r="C765" s="296"/>
      <c r="D765" s="296"/>
      <c r="E765" s="296"/>
      <c r="F765" s="296"/>
      <c r="G765" s="296"/>
      <c r="H765" s="296"/>
      <c r="I765" s="296"/>
      <c r="J765" s="296"/>
      <c r="K765" s="296"/>
      <c r="L765" s="296"/>
      <c r="M765" s="296"/>
      <c r="N765" s="296"/>
      <c r="O765" s="296"/>
    </row>
  </sheetData>
  <sheetProtection selectLockedCells="1" selectUnlockedCells="1"/>
  <mergeCells count="109">
    <mergeCell ref="O1:O2"/>
    <mergeCell ref="G2:H2"/>
    <mergeCell ref="I2:J2"/>
    <mergeCell ref="K2:L2"/>
    <mergeCell ref="A73:A74"/>
    <mergeCell ref="B73:B74"/>
    <mergeCell ref="C73:D74"/>
    <mergeCell ref="E73:F74"/>
    <mergeCell ref="G73:K73"/>
    <mergeCell ref="M73:N74"/>
    <mergeCell ref="A1:A2"/>
    <mergeCell ref="B1:B2"/>
    <mergeCell ref="C1:D2"/>
    <mergeCell ref="E1:F2"/>
    <mergeCell ref="G1:K1"/>
    <mergeCell ref="M1:N2"/>
    <mergeCell ref="O73:O74"/>
    <mergeCell ref="G74:H74"/>
    <mergeCell ref="I74:J74"/>
    <mergeCell ref="K74:L74"/>
    <mergeCell ref="A136:A137"/>
    <mergeCell ref="B136:B137"/>
    <mergeCell ref="C136:D137"/>
    <mergeCell ref="E136:F137"/>
    <mergeCell ref="G136:K136"/>
    <mergeCell ref="M136:N137"/>
    <mergeCell ref="O136:O137"/>
    <mergeCell ref="G137:H137"/>
    <mergeCell ref="I137:J137"/>
    <mergeCell ref="K137:L137"/>
    <mergeCell ref="A208:A209"/>
    <mergeCell ref="B208:B209"/>
    <mergeCell ref="C208:D209"/>
    <mergeCell ref="E208:F209"/>
    <mergeCell ref="G208:K208"/>
    <mergeCell ref="M208:N209"/>
    <mergeCell ref="O208:O209"/>
    <mergeCell ref="G209:H209"/>
    <mergeCell ref="I209:J209"/>
    <mergeCell ref="K209:L209"/>
    <mergeCell ref="A292:A293"/>
    <mergeCell ref="B292:B293"/>
    <mergeCell ref="C292:D293"/>
    <mergeCell ref="E292:F293"/>
    <mergeCell ref="G292:K292"/>
    <mergeCell ref="M292:N293"/>
    <mergeCell ref="O292:O293"/>
    <mergeCell ref="G293:H293"/>
    <mergeCell ref="I293:J293"/>
    <mergeCell ref="K293:L293"/>
    <mergeCell ref="A366:A367"/>
    <mergeCell ref="B366:B367"/>
    <mergeCell ref="C366:D367"/>
    <mergeCell ref="E366:F367"/>
    <mergeCell ref="G366:K366"/>
    <mergeCell ref="M366:N367"/>
    <mergeCell ref="O366:O367"/>
    <mergeCell ref="G367:H367"/>
    <mergeCell ref="I367:J367"/>
    <mergeCell ref="K367:L367"/>
    <mergeCell ref="A447:A448"/>
    <mergeCell ref="B447:B448"/>
    <mergeCell ref="C447:D448"/>
    <mergeCell ref="E447:F448"/>
    <mergeCell ref="G447:K447"/>
    <mergeCell ref="M447:N448"/>
    <mergeCell ref="O447:O448"/>
    <mergeCell ref="G448:H448"/>
    <mergeCell ref="I448:J448"/>
    <mergeCell ref="K448:L448"/>
    <mergeCell ref="A516:A517"/>
    <mergeCell ref="B516:B517"/>
    <mergeCell ref="C516:D517"/>
    <mergeCell ref="E516:F517"/>
    <mergeCell ref="G516:K516"/>
    <mergeCell ref="M516:N517"/>
    <mergeCell ref="O516:O517"/>
    <mergeCell ref="G517:H517"/>
    <mergeCell ref="I517:J517"/>
    <mergeCell ref="K517:L517"/>
    <mergeCell ref="A587:A588"/>
    <mergeCell ref="B587:B588"/>
    <mergeCell ref="C587:D588"/>
    <mergeCell ref="E587:F588"/>
    <mergeCell ref="G587:K587"/>
    <mergeCell ref="M587:N588"/>
    <mergeCell ref="O587:O588"/>
    <mergeCell ref="G588:H588"/>
    <mergeCell ref="I588:J588"/>
    <mergeCell ref="K588:L588"/>
    <mergeCell ref="A682:A683"/>
    <mergeCell ref="B682:B683"/>
    <mergeCell ref="C682:D683"/>
    <mergeCell ref="E682:F683"/>
    <mergeCell ref="G682:K682"/>
    <mergeCell ref="M682:N683"/>
    <mergeCell ref="A765:O765"/>
    <mergeCell ref="A759:O759"/>
    <mergeCell ref="A760:O760"/>
    <mergeCell ref="A761:O761"/>
    <mergeCell ref="A762:O762"/>
    <mergeCell ref="A763:O763"/>
    <mergeCell ref="A764:O764"/>
    <mergeCell ref="O682:O683"/>
    <mergeCell ref="G683:H683"/>
    <mergeCell ref="I683:J683"/>
    <mergeCell ref="K683:L683"/>
    <mergeCell ref="A757:I757"/>
    <mergeCell ref="A758:O758"/>
  </mergeCells>
  <pageMargins left="0.27281250000000001" right="0.10104166666666667" top="0.75" bottom="0.75" header="0.51180555555555551" footer="0.51180555555555551"/>
  <pageSetup paperSize="9" scale="97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D62C2-AF45-4379-BC77-D36CDD792347}">
  <dimension ref="A1:K41"/>
  <sheetViews>
    <sheetView topLeftCell="A22" zoomScaleNormal="100" workbookViewId="0">
      <selection activeCell="A23" sqref="A23:K41"/>
    </sheetView>
  </sheetViews>
  <sheetFormatPr defaultRowHeight="12.75"/>
  <cols>
    <col min="1" max="1" width="10.7109375" style="202" customWidth="1"/>
    <col min="2" max="2" width="16.140625" style="202" customWidth="1"/>
    <col min="3" max="3" width="15.7109375" style="202" customWidth="1"/>
    <col min="4" max="4" width="16.42578125" style="202" customWidth="1"/>
    <col min="5" max="11" width="16.28515625" style="202" customWidth="1"/>
    <col min="12" max="256" width="9.140625" style="202"/>
    <col min="257" max="257" width="10.7109375" style="202" customWidth="1"/>
    <col min="258" max="258" width="16.140625" style="202" customWidth="1"/>
    <col min="259" max="259" width="15.7109375" style="202" customWidth="1"/>
    <col min="260" max="260" width="16.42578125" style="202" customWidth="1"/>
    <col min="261" max="267" width="16.28515625" style="202" customWidth="1"/>
    <col min="268" max="512" width="9.140625" style="202"/>
    <col min="513" max="513" width="10.7109375" style="202" customWidth="1"/>
    <col min="514" max="514" width="16.140625" style="202" customWidth="1"/>
    <col min="515" max="515" width="15.7109375" style="202" customWidth="1"/>
    <col min="516" max="516" width="16.42578125" style="202" customWidth="1"/>
    <col min="517" max="523" width="16.28515625" style="202" customWidth="1"/>
    <col min="524" max="768" width="9.140625" style="202"/>
    <col min="769" max="769" width="10.7109375" style="202" customWidth="1"/>
    <col min="770" max="770" width="16.140625" style="202" customWidth="1"/>
    <col min="771" max="771" width="15.7109375" style="202" customWidth="1"/>
    <col min="772" max="772" width="16.42578125" style="202" customWidth="1"/>
    <col min="773" max="779" width="16.28515625" style="202" customWidth="1"/>
    <col min="780" max="1024" width="9.140625" style="202"/>
    <col min="1025" max="1025" width="10.7109375" style="202" customWidth="1"/>
    <col min="1026" max="1026" width="16.140625" style="202" customWidth="1"/>
    <col min="1027" max="1027" width="15.7109375" style="202" customWidth="1"/>
    <col min="1028" max="1028" width="16.42578125" style="202" customWidth="1"/>
    <col min="1029" max="1035" width="16.28515625" style="202" customWidth="1"/>
    <col min="1036" max="1280" width="9.140625" style="202"/>
    <col min="1281" max="1281" width="10.7109375" style="202" customWidth="1"/>
    <col min="1282" max="1282" width="16.140625" style="202" customWidth="1"/>
    <col min="1283" max="1283" width="15.7109375" style="202" customWidth="1"/>
    <col min="1284" max="1284" width="16.42578125" style="202" customWidth="1"/>
    <col min="1285" max="1291" width="16.28515625" style="202" customWidth="1"/>
    <col min="1292" max="1536" width="9.140625" style="202"/>
    <col min="1537" max="1537" width="10.7109375" style="202" customWidth="1"/>
    <col min="1538" max="1538" width="16.140625" style="202" customWidth="1"/>
    <col min="1539" max="1539" width="15.7109375" style="202" customWidth="1"/>
    <col min="1540" max="1540" width="16.42578125" style="202" customWidth="1"/>
    <col min="1541" max="1547" width="16.28515625" style="202" customWidth="1"/>
    <col min="1548" max="1792" width="9.140625" style="202"/>
    <col min="1793" max="1793" width="10.7109375" style="202" customWidth="1"/>
    <col min="1794" max="1794" width="16.140625" style="202" customWidth="1"/>
    <col min="1795" max="1795" width="15.7109375" style="202" customWidth="1"/>
    <col min="1796" max="1796" width="16.42578125" style="202" customWidth="1"/>
    <col min="1797" max="1803" width="16.28515625" style="202" customWidth="1"/>
    <col min="1804" max="2048" width="9.140625" style="202"/>
    <col min="2049" max="2049" width="10.7109375" style="202" customWidth="1"/>
    <col min="2050" max="2050" width="16.140625" style="202" customWidth="1"/>
    <col min="2051" max="2051" width="15.7109375" style="202" customWidth="1"/>
    <col min="2052" max="2052" width="16.42578125" style="202" customWidth="1"/>
    <col min="2053" max="2059" width="16.28515625" style="202" customWidth="1"/>
    <col min="2060" max="2304" width="9.140625" style="202"/>
    <col min="2305" max="2305" width="10.7109375" style="202" customWidth="1"/>
    <col min="2306" max="2306" width="16.140625" style="202" customWidth="1"/>
    <col min="2307" max="2307" width="15.7109375" style="202" customWidth="1"/>
    <col min="2308" max="2308" width="16.42578125" style="202" customWidth="1"/>
    <col min="2309" max="2315" width="16.28515625" style="202" customWidth="1"/>
    <col min="2316" max="2560" width="9.140625" style="202"/>
    <col min="2561" max="2561" width="10.7109375" style="202" customWidth="1"/>
    <col min="2562" max="2562" width="16.140625" style="202" customWidth="1"/>
    <col min="2563" max="2563" width="15.7109375" style="202" customWidth="1"/>
    <col min="2564" max="2564" width="16.42578125" style="202" customWidth="1"/>
    <col min="2565" max="2571" width="16.28515625" style="202" customWidth="1"/>
    <col min="2572" max="2816" width="9.140625" style="202"/>
    <col min="2817" max="2817" width="10.7109375" style="202" customWidth="1"/>
    <col min="2818" max="2818" width="16.140625" style="202" customWidth="1"/>
    <col min="2819" max="2819" width="15.7109375" style="202" customWidth="1"/>
    <col min="2820" max="2820" width="16.42578125" style="202" customWidth="1"/>
    <col min="2821" max="2827" width="16.28515625" style="202" customWidth="1"/>
    <col min="2828" max="3072" width="9.140625" style="202"/>
    <col min="3073" max="3073" width="10.7109375" style="202" customWidth="1"/>
    <col min="3074" max="3074" width="16.140625" style="202" customWidth="1"/>
    <col min="3075" max="3075" width="15.7109375" style="202" customWidth="1"/>
    <col min="3076" max="3076" width="16.42578125" style="202" customWidth="1"/>
    <col min="3077" max="3083" width="16.28515625" style="202" customWidth="1"/>
    <col min="3084" max="3328" width="9.140625" style="202"/>
    <col min="3329" max="3329" width="10.7109375" style="202" customWidth="1"/>
    <col min="3330" max="3330" width="16.140625" style="202" customWidth="1"/>
    <col min="3331" max="3331" width="15.7109375" style="202" customWidth="1"/>
    <col min="3332" max="3332" width="16.42578125" style="202" customWidth="1"/>
    <col min="3333" max="3339" width="16.28515625" style="202" customWidth="1"/>
    <col min="3340" max="3584" width="9.140625" style="202"/>
    <col min="3585" max="3585" width="10.7109375" style="202" customWidth="1"/>
    <col min="3586" max="3586" width="16.140625" style="202" customWidth="1"/>
    <col min="3587" max="3587" width="15.7109375" style="202" customWidth="1"/>
    <col min="3588" max="3588" width="16.42578125" style="202" customWidth="1"/>
    <col min="3589" max="3595" width="16.28515625" style="202" customWidth="1"/>
    <col min="3596" max="3840" width="9.140625" style="202"/>
    <col min="3841" max="3841" width="10.7109375" style="202" customWidth="1"/>
    <col min="3842" max="3842" width="16.140625" style="202" customWidth="1"/>
    <col min="3843" max="3843" width="15.7109375" style="202" customWidth="1"/>
    <col min="3844" max="3844" width="16.42578125" style="202" customWidth="1"/>
    <col min="3845" max="3851" width="16.28515625" style="202" customWidth="1"/>
    <col min="3852" max="4096" width="9.140625" style="202"/>
    <col min="4097" max="4097" width="10.7109375" style="202" customWidth="1"/>
    <col min="4098" max="4098" width="16.140625" style="202" customWidth="1"/>
    <col min="4099" max="4099" width="15.7109375" style="202" customWidth="1"/>
    <col min="4100" max="4100" width="16.42578125" style="202" customWidth="1"/>
    <col min="4101" max="4107" width="16.28515625" style="202" customWidth="1"/>
    <col min="4108" max="4352" width="9.140625" style="202"/>
    <col min="4353" max="4353" width="10.7109375" style="202" customWidth="1"/>
    <col min="4354" max="4354" width="16.140625" style="202" customWidth="1"/>
    <col min="4355" max="4355" width="15.7109375" style="202" customWidth="1"/>
    <col min="4356" max="4356" width="16.42578125" style="202" customWidth="1"/>
    <col min="4357" max="4363" width="16.28515625" style="202" customWidth="1"/>
    <col min="4364" max="4608" width="9.140625" style="202"/>
    <col min="4609" max="4609" width="10.7109375" style="202" customWidth="1"/>
    <col min="4610" max="4610" width="16.140625" style="202" customWidth="1"/>
    <col min="4611" max="4611" width="15.7109375" style="202" customWidth="1"/>
    <col min="4612" max="4612" width="16.42578125" style="202" customWidth="1"/>
    <col min="4613" max="4619" width="16.28515625" style="202" customWidth="1"/>
    <col min="4620" max="4864" width="9.140625" style="202"/>
    <col min="4865" max="4865" width="10.7109375" style="202" customWidth="1"/>
    <col min="4866" max="4866" width="16.140625" style="202" customWidth="1"/>
    <col min="4867" max="4867" width="15.7109375" style="202" customWidth="1"/>
    <col min="4868" max="4868" width="16.42578125" style="202" customWidth="1"/>
    <col min="4869" max="4875" width="16.28515625" style="202" customWidth="1"/>
    <col min="4876" max="5120" width="9.140625" style="202"/>
    <col min="5121" max="5121" width="10.7109375" style="202" customWidth="1"/>
    <col min="5122" max="5122" width="16.140625" style="202" customWidth="1"/>
    <col min="5123" max="5123" width="15.7109375" style="202" customWidth="1"/>
    <col min="5124" max="5124" width="16.42578125" style="202" customWidth="1"/>
    <col min="5125" max="5131" width="16.28515625" style="202" customWidth="1"/>
    <col min="5132" max="5376" width="9.140625" style="202"/>
    <col min="5377" max="5377" width="10.7109375" style="202" customWidth="1"/>
    <col min="5378" max="5378" width="16.140625" style="202" customWidth="1"/>
    <col min="5379" max="5379" width="15.7109375" style="202" customWidth="1"/>
    <col min="5380" max="5380" width="16.42578125" style="202" customWidth="1"/>
    <col min="5381" max="5387" width="16.28515625" style="202" customWidth="1"/>
    <col min="5388" max="5632" width="9.140625" style="202"/>
    <col min="5633" max="5633" width="10.7109375" style="202" customWidth="1"/>
    <col min="5634" max="5634" width="16.140625" style="202" customWidth="1"/>
    <col min="5635" max="5635" width="15.7109375" style="202" customWidth="1"/>
    <col min="5636" max="5636" width="16.42578125" style="202" customWidth="1"/>
    <col min="5637" max="5643" width="16.28515625" style="202" customWidth="1"/>
    <col min="5644" max="5888" width="9.140625" style="202"/>
    <col min="5889" max="5889" width="10.7109375" style="202" customWidth="1"/>
    <col min="5890" max="5890" width="16.140625" style="202" customWidth="1"/>
    <col min="5891" max="5891" width="15.7109375" style="202" customWidth="1"/>
    <col min="5892" max="5892" width="16.42578125" style="202" customWidth="1"/>
    <col min="5893" max="5899" width="16.28515625" style="202" customWidth="1"/>
    <col min="5900" max="6144" width="9.140625" style="202"/>
    <col min="6145" max="6145" width="10.7109375" style="202" customWidth="1"/>
    <col min="6146" max="6146" width="16.140625" style="202" customWidth="1"/>
    <col min="6147" max="6147" width="15.7109375" style="202" customWidth="1"/>
    <col min="6148" max="6148" width="16.42578125" style="202" customWidth="1"/>
    <col min="6149" max="6155" width="16.28515625" style="202" customWidth="1"/>
    <col min="6156" max="6400" width="9.140625" style="202"/>
    <col min="6401" max="6401" width="10.7109375" style="202" customWidth="1"/>
    <col min="6402" max="6402" width="16.140625" style="202" customWidth="1"/>
    <col min="6403" max="6403" width="15.7109375" style="202" customWidth="1"/>
    <col min="6404" max="6404" width="16.42578125" style="202" customWidth="1"/>
    <col min="6405" max="6411" width="16.28515625" style="202" customWidth="1"/>
    <col min="6412" max="6656" width="9.140625" style="202"/>
    <col min="6657" max="6657" width="10.7109375" style="202" customWidth="1"/>
    <col min="6658" max="6658" width="16.140625" style="202" customWidth="1"/>
    <col min="6659" max="6659" width="15.7109375" style="202" customWidth="1"/>
    <col min="6660" max="6660" width="16.42578125" style="202" customWidth="1"/>
    <col min="6661" max="6667" width="16.28515625" style="202" customWidth="1"/>
    <col min="6668" max="6912" width="9.140625" style="202"/>
    <col min="6913" max="6913" width="10.7109375" style="202" customWidth="1"/>
    <col min="6914" max="6914" width="16.140625" style="202" customWidth="1"/>
    <col min="6915" max="6915" width="15.7109375" style="202" customWidth="1"/>
    <col min="6916" max="6916" width="16.42578125" style="202" customWidth="1"/>
    <col min="6917" max="6923" width="16.28515625" style="202" customWidth="1"/>
    <col min="6924" max="7168" width="9.140625" style="202"/>
    <col min="7169" max="7169" width="10.7109375" style="202" customWidth="1"/>
    <col min="7170" max="7170" width="16.140625" style="202" customWidth="1"/>
    <col min="7171" max="7171" width="15.7109375" style="202" customWidth="1"/>
    <col min="7172" max="7172" width="16.42578125" style="202" customWidth="1"/>
    <col min="7173" max="7179" width="16.28515625" style="202" customWidth="1"/>
    <col min="7180" max="7424" width="9.140625" style="202"/>
    <col min="7425" max="7425" width="10.7109375" style="202" customWidth="1"/>
    <col min="7426" max="7426" width="16.140625" style="202" customWidth="1"/>
    <col min="7427" max="7427" width="15.7109375" style="202" customWidth="1"/>
    <col min="7428" max="7428" width="16.42578125" style="202" customWidth="1"/>
    <col min="7429" max="7435" width="16.28515625" style="202" customWidth="1"/>
    <col min="7436" max="7680" width="9.140625" style="202"/>
    <col min="7681" max="7681" width="10.7109375" style="202" customWidth="1"/>
    <col min="7682" max="7682" width="16.140625" style="202" customWidth="1"/>
    <col min="7683" max="7683" width="15.7109375" style="202" customWidth="1"/>
    <col min="7684" max="7684" width="16.42578125" style="202" customWidth="1"/>
    <col min="7685" max="7691" width="16.28515625" style="202" customWidth="1"/>
    <col min="7692" max="7936" width="9.140625" style="202"/>
    <col min="7937" max="7937" width="10.7109375" style="202" customWidth="1"/>
    <col min="7938" max="7938" width="16.140625" style="202" customWidth="1"/>
    <col min="7939" max="7939" width="15.7109375" style="202" customWidth="1"/>
    <col min="7940" max="7940" width="16.42578125" style="202" customWidth="1"/>
    <col min="7941" max="7947" width="16.28515625" style="202" customWidth="1"/>
    <col min="7948" max="8192" width="9.140625" style="202"/>
    <col min="8193" max="8193" width="10.7109375" style="202" customWidth="1"/>
    <col min="8194" max="8194" width="16.140625" style="202" customWidth="1"/>
    <col min="8195" max="8195" width="15.7109375" style="202" customWidth="1"/>
    <col min="8196" max="8196" width="16.42578125" style="202" customWidth="1"/>
    <col min="8197" max="8203" width="16.28515625" style="202" customWidth="1"/>
    <col min="8204" max="8448" width="9.140625" style="202"/>
    <col min="8449" max="8449" width="10.7109375" style="202" customWidth="1"/>
    <col min="8450" max="8450" width="16.140625" style="202" customWidth="1"/>
    <col min="8451" max="8451" width="15.7109375" style="202" customWidth="1"/>
    <col min="8452" max="8452" width="16.42578125" style="202" customWidth="1"/>
    <col min="8453" max="8459" width="16.28515625" style="202" customWidth="1"/>
    <col min="8460" max="8704" width="9.140625" style="202"/>
    <col min="8705" max="8705" width="10.7109375" style="202" customWidth="1"/>
    <col min="8706" max="8706" width="16.140625" style="202" customWidth="1"/>
    <col min="8707" max="8707" width="15.7109375" style="202" customWidth="1"/>
    <col min="8708" max="8708" width="16.42578125" style="202" customWidth="1"/>
    <col min="8709" max="8715" width="16.28515625" style="202" customWidth="1"/>
    <col min="8716" max="8960" width="9.140625" style="202"/>
    <col min="8961" max="8961" width="10.7109375" style="202" customWidth="1"/>
    <col min="8962" max="8962" width="16.140625" style="202" customWidth="1"/>
    <col min="8963" max="8963" width="15.7109375" style="202" customWidth="1"/>
    <col min="8964" max="8964" width="16.42578125" style="202" customWidth="1"/>
    <col min="8965" max="8971" width="16.28515625" style="202" customWidth="1"/>
    <col min="8972" max="9216" width="9.140625" style="202"/>
    <col min="9217" max="9217" width="10.7109375" style="202" customWidth="1"/>
    <col min="9218" max="9218" width="16.140625" style="202" customWidth="1"/>
    <col min="9219" max="9219" width="15.7109375" style="202" customWidth="1"/>
    <col min="9220" max="9220" width="16.42578125" style="202" customWidth="1"/>
    <col min="9221" max="9227" width="16.28515625" style="202" customWidth="1"/>
    <col min="9228" max="9472" width="9.140625" style="202"/>
    <col min="9473" max="9473" width="10.7109375" style="202" customWidth="1"/>
    <col min="9474" max="9474" width="16.140625" style="202" customWidth="1"/>
    <col min="9475" max="9475" width="15.7109375" style="202" customWidth="1"/>
    <col min="9476" max="9476" width="16.42578125" style="202" customWidth="1"/>
    <col min="9477" max="9483" width="16.28515625" style="202" customWidth="1"/>
    <col min="9484" max="9728" width="9.140625" style="202"/>
    <col min="9729" max="9729" width="10.7109375" style="202" customWidth="1"/>
    <col min="9730" max="9730" width="16.140625" style="202" customWidth="1"/>
    <col min="9731" max="9731" width="15.7109375" style="202" customWidth="1"/>
    <col min="9732" max="9732" width="16.42578125" style="202" customWidth="1"/>
    <col min="9733" max="9739" width="16.28515625" style="202" customWidth="1"/>
    <col min="9740" max="9984" width="9.140625" style="202"/>
    <col min="9985" max="9985" width="10.7109375" style="202" customWidth="1"/>
    <col min="9986" max="9986" width="16.140625" style="202" customWidth="1"/>
    <col min="9987" max="9987" width="15.7109375" style="202" customWidth="1"/>
    <col min="9988" max="9988" width="16.42578125" style="202" customWidth="1"/>
    <col min="9989" max="9995" width="16.28515625" style="202" customWidth="1"/>
    <col min="9996" max="10240" width="9.140625" style="202"/>
    <col min="10241" max="10241" width="10.7109375" style="202" customWidth="1"/>
    <col min="10242" max="10242" width="16.140625" style="202" customWidth="1"/>
    <col min="10243" max="10243" width="15.7109375" style="202" customWidth="1"/>
    <col min="10244" max="10244" width="16.42578125" style="202" customWidth="1"/>
    <col min="10245" max="10251" width="16.28515625" style="202" customWidth="1"/>
    <col min="10252" max="10496" width="9.140625" style="202"/>
    <col min="10497" max="10497" width="10.7109375" style="202" customWidth="1"/>
    <col min="10498" max="10498" width="16.140625" style="202" customWidth="1"/>
    <col min="10499" max="10499" width="15.7109375" style="202" customWidth="1"/>
    <col min="10500" max="10500" width="16.42578125" style="202" customWidth="1"/>
    <col min="10501" max="10507" width="16.28515625" style="202" customWidth="1"/>
    <col min="10508" max="10752" width="9.140625" style="202"/>
    <col min="10753" max="10753" width="10.7109375" style="202" customWidth="1"/>
    <col min="10754" max="10754" width="16.140625" style="202" customWidth="1"/>
    <col min="10755" max="10755" width="15.7109375" style="202" customWidth="1"/>
    <col min="10756" max="10756" width="16.42578125" style="202" customWidth="1"/>
    <col min="10757" max="10763" width="16.28515625" style="202" customWidth="1"/>
    <col min="10764" max="11008" width="9.140625" style="202"/>
    <col min="11009" max="11009" width="10.7109375" style="202" customWidth="1"/>
    <col min="11010" max="11010" width="16.140625" style="202" customWidth="1"/>
    <col min="11011" max="11011" width="15.7109375" style="202" customWidth="1"/>
    <col min="11012" max="11012" width="16.42578125" style="202" customWidth="1"/>
    <col min="11013" max="11019" width="16.28515625" style="202" customWidth="1"/>
    <col min="11020" max="11264" width="9.140625" style="202"/>
    <col min="11265" max="11265" width="10.7109375" style="202" customWidth="1"/>
    <col min="11266" max="11266" width="16.140625" style="202" customWidth="1"/>
    <col min="11267" max="11267" width="15.7109375" style="202" customWidth="1"/>
    <col min="11268" max="11268" width="16.42578125" style="202" customWidth="1"/>
    <col min="11269" max="11275" width="16.28515625" style="202" customWidth="1"/>
    <col min="11276" max="11520" width="9.140625" style="202"/>
    <col min="11521" max="11521" width="10.7109375" style="202" customWidth="1"/>
    <col min="11522" max="11522" width="16.140625" style="202" customWidth="1"/>
    <col min="11523" max="11523" width="15.7109375" style="202" customWidth="1"/>
    <col min="11524" max="11524" width="16.42578125" style="202" customWidth="1"/>
    <col min="11525" max="11531" width="16.28515625" style="202" customWidth="1"/>
    <col min="11532" max="11776" width="9.140625" style="202"/>
    <col min="11777" max="11777" width="10.7109375" style="202" customWidth="1"/>
    <col min="11778" max="11778" width="16.140625" style="202" customWidth="1"/>
    <col min="11779" max="11779" width="15.7109375" style="202" customWidth="1"/>
    <col min="11780" max="11780" width="16.42578125" style="202" customWidth="1"/>
    <col min="11781" max="11787" width="16.28515625" style="202" customWidth="1"/>
    <col min="11788" max="12032" width="9.140625" style="202"/>
    <col min="12033" max="12033" width="10.7109375" style="202" customWidth="1"/>
    <col min="12034" max="12034" width="16.140625" style="202" customWidth="1"/>
    <col min="12035" max="12035" width="15.7109375" style="202" customWidth="1"/>
    <col min="12036" max="12036" width="16.42578125" style="202" customWidth="1"/>
    <col min="12037" max="12043" width="16.28515625" style="202" customWidth="1"/>
    <col min="12044" max="12288" width="9.140625" style="202"/>
    <col min="12289" max="12289" width="10.7109375" style="202" customWidth="1"/>
    <col min="12290" max="12290" width="16.140625" style="202" customWidth="1"/>
    <col min="12291" max="12291" width="15.7109375" style="202" customWidth="1"/>
    <col min="12292" max="12292" width="16.42578125" style="202" customWidth="1"/>
    <col min="12293" max="12299" width="16.28515625" style="202" customWidth="1"/>
    <col min="12300" max="12544" width="9.140625" style="202"/>
    <col min="12545" max="12545" width="10.7109375" style="202" customWidth="1"/>
    <col min="12546" max="12546" width="16.140625" style="202" customWidth="1"/>
    <col min="12547" max="12547" width="15.7109375" style="202" customWidth="1"/>
    <col min="12548" max="12548" width="16.42578125" style="202" customWidth="1"/>
    <col min="12549" max="12555" width="16.28515625" style="202" customWidth="1"/>
    <col min="12556" max="12800" width="9.140625" style="202"/>
    <col min="12801" max="12801" width="10.7109375" style="202" customWidth="1"/>
    <col min="12802" max="12802" width="16.140625" style="202" customWidth="1"/>
    <col min="12803" max="12803" width="15.7109375" style="202" customWidth="1"/>
    <col min="12804" max="12804" width="16.42578125" style="202" customWidth="1"/>
    <col min="12805" max="12811" width="16.28515625" style="202" customWidth="1"/>
    <col min="12812" max="13056" width="9.140625" style="202"/>
    <col min="13057" max="13057" width="10.7109375" style="202" customWidth="1"/>
    <col min="13058" max="13058" width="16.140625" style="202" customWidth="1"/>
    <col min="13059" max="13059" width="15.7109375" style="202" customWidth="1"/>
    <col min="13060" max="13060" width="16.42578125" style="202" customWidth="1"/>
    <col min="13061" max="13067" width="16.28515625" style="202" customWidth="1"/>
    <col min="13068" max="13312" width="9.140625" style="202"/>
    <col min="13313" max="13313" width="10.7109375" style="202" customWidth="1"/>
    <col min="13314" max="13314" width="16.140625" style="202" customWidth="1"/>
    <col min="13315" max="13315" width="15.7109375" style="202" customWidth="1"/>
    <col min="13316" max="13316" width="16.42578125" style="202" customWidth="1"/>
    <col min="13317" max="13323" width="16.28515625" style="202" customWidth="1"/>
    <col min="13324" max="13568" width="9.140625" style="202"/>
    <col min="13569" max="13569" width="10.7109375" style="202" customWidth="1"/>
    <col min="13570" max="13570" width="16.140625" style="202" customWidth="1"/>
    <col min="13571" max="13571" width="15.7109375" style="202" customWidth="1"/>
    <col min="13572" max="13572" width="16.42578125" style="202" customWidth="1"/>
    <col min="13573" max="13579" width="16.28515625" style="202" customWidth="1"/>
    <col min="13580" max="13824" width="9.140625" style="202"/>
    <col min="13825" max="13825" width="10.7109375" style="202" customWidth="1"/>
    <col min="13826" max="13826" width="16.140625" style="202" customWidth="1"/>
    <col min="13827" max="13827" width="15.7109375" style="202" customWidth="1"/>
    <col min="13828" max="13828" width="16.42578125" style="202" customWidth="1"/>
    <col min="13829" max="13835" width="16.28515625" style="202" customWidth="1"/>
    <col min="13836" max="14080" width="9.140625" style="202"/>
    <col min="14081" max="14081" width="10.7109375" style="202" customWidth="1"/>
    <col min="14082" max="14082" width="16.140625" style="202" customWidth="1"/>
    <col min="14083" max="14083" width="15.7109375" style="202" customWidth="1"/>
    <col min="14084" max="14084" width="16.42578125" style="202" customWidth="1"/>
    <col min="14085" max="14091" width="16.28515625" style="202" customWidth="1"/>
    <col min="14092" max="14336" width="9.140625" style="202"/>
    <col min="14337" max="14337" width="10.7109375" style="202" customWidth="1"/>
    <col min="14338" max="14338" width="16.140625" style="202" customWidth="1"/>
    <col min="14339" max="14339" width="15.7109375" style="202" customWidth="1"/>
    <col min="14340" max="14340" width="16.42578125" style="202" customWidth="1"/>
    <col min="14341" max="14347" width="16.28515625" style="202" customWidth="1"/>
    <col min="14348" max="14592" width="9.140625" style="202"/>
    <col min="14593" max="14593" width="10.7109375" style="202" customWidth="1"/>
    <col min="14594" max="14594" width="16.140625" style="202" customWidth="1"/>
    <col min="14595" max="14595" width="15.7109375" style="202" customWidth="1"/>
    <col min="14596" max="14596" width="16.42578125" style="202" customWidth="1"/>
    <col min="14597" max="14603" width="16.28515625" style="202" customWidth="1"/>
    <col min="14604" max="14848" width="9.140625" style="202"/>
    <col min="14849" max="14849" width="10.7109375" style="202" customWidth="1"/>
    <col min="14850" max="14850" width="16.140625" style="202" customWidth="1"/>
    <col min="14851" max="14851" width="15.7109375" style="202" customWidth="1"/>
    <col min="14852" max="14852" width="16.42578125" style="202" customWidth="1"/>
    <col min="14853" max="14859" width="16.28515625" style="202" customWidth="1"/>
    <col min="14860" max="15104" width="9.140625" style="202"/>
    <col min="15105" max="15105" width="10.7109375" style="202" customWidth="1"/>
    <col min="15106" max="15106" width="16.140625" style="202" customWidth="1"/>
    <col min="15107" max="15107" width="15.7109375" style="202" customWidth="1"/>
    <col min="15108" max="15108" width="16.42578125" style="202" customWidth="1"/>
    <col min="15109" max="15115" width="16.28515625" style="202" customWidth="1"/>
    <col min="15116" max="15360" width="9.140625" style="202"/>
    <col min="15361" max="15361" width="10.7109375" style="202" customWidth="1"/>
    <col min="15362" max="15362" width="16.140625" style="202" customWidth="1"/>
    <col min="15363" max="15363" width="15.7109375" style="202" customWidth="1"/>
    <col min="15364" max="15364" width="16.42578125" style="202" customWidth="1"/>
    <col min="15365" max="15371" width="16.28515625" style="202" customWidth="1"/>
    <col min="15372" max="15616" width="9.140625" style="202"/>
    <col min="15617" max="15617" width="10.7109375" style="202" customWidth="1"/>
    <col min="15618" max="15618" width="16.140625" style="202" customWidth="1"/>
    <col min="15619" max="15619" width="15.7109375" style="202" customWidth="1"/>
    <col min="15620" max="15620" width="16.42578125" style="202" customWidth="1"/>
    <col min="15621" max="15627" width="16.28515625" style="202" customWidth="1"/>
    <col min="15628" max="15872" width="9.140625" style="202"/>
    <col min="15873" max="15873" width="10.7109375" style="202" customWidth="1"/>
    <col min="15874" max="15874" width="16.140625" style="202" customWidth="1"/>
    <col min="15875" max="15875" width="15.7109375" style="202" customWidth="1"/>
    <col min="15876" max="15876" width="16.42578125" style="202" customWidth="1"/>
    <col min="15877" max="15883" width="16.28515625" style="202" customWidth="1"/>
    <col min="15884" max="16128" width="9.140625" style="202"/>
    <col min="16129" max="16129" width="10.7109375" style="202" customWidth="1"/>
    <col min="16130" max="16130" width="16.140625" style="202" customWidth="1"/>
    <col min="16131" max="16131" width="15.7109375" style="202" customWidth="1"/>
    <col min="16132" max="16132" width="16.42578125" style="202" customWidth="1"/>
    <col min="16133" max="16139" width="16.28515625" style="202" customWidth="1"/>
    <col min="16140" max="16384" width="9.140625" style="202"/>
  </cols>
  <sheetData>
    <row r="1" spans="1:11" ht="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26"/>
      <c r="B2" s="226" t="s">
        <v>296</v>
      </c>
      <c r="C2" s="226" t="s">
        <v>297</v>
      </c>
      <c r="D2" s="226" t="s">
        <v>298</v>
      </c>
      <c r="E2" s="226" t="s">
        <v>299</v>
      </c>
      <c r="F2" s="226" t="s">
        <v>300</v>
      </c>
      <c r="G2" s="226" t="s">
        <v>301</v>
      </c>
      <c r="H2" s="226" t="s">
        <v>302</v>
      </c>
      <c r="I2" s="226" t="s">
        <v>303</v>
      </c>
      <c r="J2" s="226" t="s">
        <v>304</v>
      </c>
      <c r="K2" s="226" t="s">
        <v>305</v>
      </c>
    </row>
    <row r="3" spans="1:11" ht="57" customHeight="1">
      <c r="A3" s="227" t="s">
        <v>306</v>
      </c>
      <c r="B3" s="228" t="s">
        <v>307</v>
      </c>
      <c r="C3" s="228" t="s">
        <v>71</v>
      </c>
      <c r="D3" s="228" t="s">
        <v>308</v>
      </c>
      <c r="E3" s="228" t="s">
        <v>112</v>
      </c>
      <c r="F3" s="228" t="s">
        <v>132</v>
      </c>
      <c r="G3" s="228" t="s">
        <v>309</v>
      </c>
      <c r="H3" s="228" t="s">
        <v>167</v>
      </c>
      <c r="I3" s="228" t="s">
        <v>310</v>
      </c>
      <c r="J3" s="228" t="s">
        <v>107</v>
      </c>
      <c r="K3" s="228" t="s">
        <v>205</v>
      </c>
    </row>
    <row r="4" spans="1:11" ht="30" customHeight="1">
      <c r="A4" s="227"/>
      <c r="B4" s="228"/>
      <c r="C4" s="228"/>
      <c r="D4" s="228"/>
      <c r="E4" s="228"/>
      <c r="F4" s="228"/>
      <c r="G4" s="228" t="s">
        <v>109</v>
      </c>
      <c r="H4" s="228"/>
      <c r="I4" s="228"/>
      <c r="J4" s="229" t="s">
        <v>81</v>
      </c>
      <c r="K4" s="228"/>
    </row>
    <row r="5" spans="1:11" ht="45.75" customHeight="1">
      <c r="A5" s="227"/>
      <c r="B5" s="228" t="s">
        <v>311</v>
      </c>
      <c r="C5" s="228" t="s">
        <v>17</v>
      </c>
      <c r="D5" s="228" t="s">
        <v>17</v>
      </c>
      <c r="E5" s="228" t="s">
        <v>17</v>
      </c>
      <c r="F5" s="228" t="s">
        <v>17</v>
      </c>
      <c r="G5" s="228" t="s">
        <v>312</v>
      </c>
      <c r="H5" s="228" t="s">
        <v>17</v>
      </c>
      <c r="I5" s="228" t="s">
        <v>17</v>
      </c>
      <c r="J5" s="228" t="s">
        <v>17</v>
      </c>
      <c r="K5" s="228" t="s">
        <v>313</v>
      </c>
    </row>
    <row r="6" spans="1:11" ht="24" customHeight="1">
      <c r="A6" s="227"/>
      <c r="B6" s="228" t="s">
        <v>21</v>
      </c>
      <c r="C6" s="228"/>
      <c r="D6" s="228" t="s">
        <v>148</v>
      </c>
      <c r="E6" s="228"/>
      <c r="F6" s="228" t="s">
        <v>21</v>
      </c>
      <c r="G6" s="228"/>
      <c r="H6" s="228" t="s">
        <v>21</v>
      </c>
      <c r="I6" s="228"/>
      <c r="J6" s="228"/>
      <c r="K6" s="230"/>
    </row>
    <row r="7" spans="1:11" ht="44.25" customHeight="1">
      <c r="A7" s="227"/>
      <c r="B7" s="228" t="s">
        <v>23</v>
      </c>
      <c r="C7" s="228" t="s">
        <v>73</v>
      </c>
      <c r="D7" s="228" t="s">
        <v>94</v>
      </c>
      <c r="E7" s="228" t="s">
        <v>114</v>
      </c>
      <c r="F7" s="228" t="s">
        <v>73</v>
      </c>
      <c r="G7" s="228" t="s">
        <v>23</v>
      </c>
      <c r="H7" s="228" t="s">
        <v>94</v>
      </c>
      <c r="I7" s="228" t="s">
        <v>73</v>
      </c>
      <c r="J7" s="228" t="s">
        <v>114</v>
      </c>
      <c r="K7" s="228" t="s">
        <v>73</v>
      </c>
    </row>
    <row r="8" spans="1:11" ht="18" customHeight="1">
      <c r="A8" s="227" t="s">
        <v>314</v>
      </c>
      <c r="B8" s="228" t="s">
        <v>30</v>
      </c>
      <c r="C8" s="228" t="s">
        <v>21</v>
      </c>
      <c r="D8" s="228" t="s">
        <v>30</v>
      </c>
      <c r="E8" s="228" t="s">
        <v>21</v>
      </c>
      <c r="F8" s="228" t="s">
        <v>30</v>
      </c>
      <c r="G8" s="228" t="s">
        <v>21</v>
      </c>
      <c r="H8" s="228" t="s">
        <v>30</v>
      </c>
      <c r="I8" s="228" t="s">
        <v>21</v>
      </c>
      <c r="J8" s="228" t="s">
        <v>30</v>
      </c>
      <c r="K8" s="228" t="s">
        <v>21</v>
      </c>
    </row>
    <row r="9" spans="1:11" ht="45" customHeight="1">
      <c r="A9" s="227" t="s">
        <v>315</v>
      </c>
      <c r="B9" s="228" t="s">
        <v>316</v>
      </c>
      <c r="C9" s="228" t="s">
        <v>317</v>
      </c>
      <c r="D9" s="229" t="s">
        <v>97</v>
      </c>
      <c r="E9" s="228" t="s">
        <v>318</v>
      </c>
      <c r="F9" s="228" t="s">
        <v>319</v>
      </c>
      <c r="G9" s="228" t="s">
        <v>320</v>
      </c>
      <c r="H9" s="228" t="s">
        <v>321</v>
      </c>
      <c r="I9" s="228" t="s">
        <v>322</v>
      </c>
      <c r="J9" s="228" t="s">
        <v>323</v>
      </c>
      <c r="K9" s="228" t="s">
        <v>324</v>
      </c>
    </row>
    <row r="10" spans="1:11" ht="41.25" customHeight="1">
      <c r="A10" s="227"/>
      <c r="B10" s="228" t="s">
        <v>46</v>
      </c>
      <c r="C10" s="228" t="s">
        <v>325</v>
      </c>
      <c r="D10" s="228" t="s">
        <v>101</v>
      </c>
      <c r="E10" s="228" t="s">
        <v>120</v>
      </c>
      <c r="F10" s="228" t="s">
        <v>140</v>
      </c>
      <c r="G10" s="228" t="s">
        <v>157</v>
      </c>
      <c r="H10" s="228" t="s">
        <v>326</v>
      </c>
      <c r="I10" s="228" t="s">
        <v>327</v>
      </c>
      <c r="J10" s="228" t="s">
        <v>192</v>
      </c>
      <c r="K10" s="228" t="s">
        <v>210</v>
      </c>
    </row>
    <row r="11" spans="1:11" ht="28.5" customHeight="1">
      <c r="A11" s="227"/>
      <c r="B11" s="228" t="s">
        <v>50</v>
      </c>
      <c r="C11" s="228" t="s">
        <v>80</v>
      </c>
      <c r="D11" s="228"/>
      <c r="E11" s="228" t="s">
        <v>328</v>
      </c>
      <c r="F11" s="228" t="s">
        <v>143</v>
      </c>
      <c r="G11" s="228" t="s">
        <v>329</v>
      </c>
      <c r="H11" s="228"/>
      <c r="I11" s="228" t="s">
        <v>183</v>
      </c>
      <c r="J11" s="228" t="s">
        <v>194</v>
      </c>
      <c r="K11" s="228" t="s">
        <v>330</v>
      </c>
    </row>
    <row r="12" spans="1:11" ht="86.25" customHeight="1">
      <c r="A12" s="227"/>
      <c r="B12" s="229" t="s">
        <v>53</v>
      </c>
      <c r="C12" s="228" t="s">
        <v>81</v>
      </c>
      <c r="D12" s="231" t="s">
        <v>105</v>
      </c>
      <c r="E12" s="229" t="s">
        <v>123</v>
      </c>
      <c r="F12" s="232"/>
      <c r="G12" s="228" t="s">
        <v>330</v>
      </c>
      <c r="H12" s="228" t="s">
        <v>81</v>
      </c>
      <c r="I12" s="229" t="s">
        <v>185</v>
      </c>
      <c r="J12" s="232" t="s">
        <v>331</v>
      </c>
      <c r="K12" s="228"/>
    </row>
    <row r="13" spans="1:11" ht="26.25" customHeight="1">
      <c r="A13" s="227"/>
      <c r="B13" s="228" t="s">
        <v>332</v>
      </c>
      <c r="C13" s="228" t="s">
        <v>333</v>
      </c>
      <c r="D13" s="228" t="s">
        <v>332</v>
      </c>
      <c r="E13" s="228" t="s">
        <v>333</v>
      </c>
      <c r="F13" s="228" t="s">
        <v>332</v>
      </c>
      <c r="G13" s="228" t="s">
        <v>333</v>
      </c>
      <c r="H13" s="228" t="s">
        <v>332</v>
      </c>
      <c r="I13" s="228" t="s">
        <v>333</v>
      </c>
      <c r="J13" s="228" t="s">
        <v>332</v>
      </c>
      <c r="K13" s="228" t="s">
        <v>212</v>
      </c>
    </row>
    <row r="14" spans="1:11" ht="30" customHeight="1">
      <c r="A14" s="227"/>
      <c r="B14" s="228" t="s">
        <v>58</v>
      </c>
      <c r="C14" s="228" t="s">
        <v>58</v>
      </c>
      <c r="D14" s="228" t="s">
        <v>58</v>
      </c>
      <c r="E14" s="228" t="s">
        <v>58</v>
      </c>
      <c r="F14" s="228" t="s">
        <v>58</v>
      </c>
      <c r="G14" s="228" t="s">
        <v>58</v>
      </c>
      <c r="H14" s="228" t="s">
        <v>58</v>
      </c>
      <c r="I14" s="228" t="s">
        <v>58</v>
      </c>
      <c r="J14" s="228" t="s">
        <v>58</v>
      </c>
      <c r="K14" s="228" t="s">
        <v>58</v>
      </c>
    </row>
    <row r="15" spans="1:11" ht="17.25" customHeight="1">
      <c r="A15" s="227"/>
      <c r="B15" s="228" t="s">
        <v>334</v>
      </c>
      <c r="C15" s="228" t="s">
        <v>334</v>
      </c>
      <c r="D15" s="228" t="s">
        <v>334</v>
      </c>
      <c r="E15" s="228" t="s">
        <v>334</v>
      </c>
      <c r="F15" s="228" t="s">
        <v>335</v>
      </c>
      <c r="G15" s="228" t="s">
        <v>335</v>
      </c>
      <c r="H15" s="228" t="s">
        <v>334</v>
      </c>
      <c r="I15" s="228" t="s">
        <v>335</v>
      </c>
      <c r="J15" s="228" t="s">
        <v>335</v>
      </c>
      <c r="K15" s="228" t="s">
        <v>334</v>
      </c>
    </row>
    <row r="16" spans="1:11" ht="59.25" customHeight="1">
      <c r="A16" s="227" t="s">
        <v>336</v>
      </c>
      <c r="B16" s="228" t="s">
        <v>65</v>
      </c>
      <c r="C16" s="228" t="s">
        <v>337</v>
      </c>
      <c r="D16" s="228" t="s">
        <v>107</v>
      </c>
      <c r="E16" s="228" t="s">
        <v>126</v>
      </c>
      <c r="F16" s="228" t="s">
        <v>148</v>
      </c>
      <c r="G16" s="228" t="s">
        <v>163</v>
      </c>
      <c r="H16" s="228" t="s">
        <v>173</v>
      </c>
      <c r="I16" s="228" t="s">
        <v>186</v>
      </c>
      <c r="J16" s="228" t="s">
        <v>202</v>
      </c>
      <c r="K16" s="232" t="s">
        <v>215</v>
      </c>
    </row>
    <row r="17" spans="1:11" ht="15.75" customHeight="1">
      <c r="A17" s="227"/>
      <c r="B17" s="228"/>
      <c r="C17" s="228"/>
      <c r="D17" s="228" t="s">
        <v>109</v>
      </c>
      <c r="E17" s="228"/>
      <c r="F17" s="228"/>
      <c r="G17" s="228"/>
      <c r="H17" s="228"/>
      <c r="I17" s="232"/>
      <c r="J17" s="228"/>
      <c r="K17" s="228" t="s">
        <v>213</v>
      </c>
    </row>
    <row r="18" spans="1:11" ht="40.5" customHeight="1">
      <c r="A18" s="227"/>
      <c r="B18" s="228" t="s">
        <v>67</v>
      </c>
      <c r="C18" s="228" t="s">
        <v>90</v>
      </c>
      <c r="D18" s="228" t="s">
        <v>23</v>
      </c>
      <c r="E18" s="228" t="s">
        <v>94</v>
      </c>
      <c r="F18" s="228" t="s">
        <v>149</v>
      </c>
      <c r="G18" s="228" t="s">
        <v>67</v>
      </c>
      <c r="H18" s="228" t="s">
        <v>67</v>
      </c>
      <c r="I18" s="228" t="s">
        <v>30</v>
      </c>
      <c r="J18" s="228" t="s">
        <v>94</v>
      </c>
      <c r="K18" s="228" t="s">
        <v>114</v>
      </c>
    </row>
    <row r="19" spans="1:11" ht="29.25" customHeight="1">
      <c r="A19" s="227"/>
      <c r="B19" s="228"/>
      <c r="C19" s="228"/>
      <c r="D19" s="228"/>
      <c r="E19" s="228"/>
      <c r="F19" s="228"/>
      <c r="G19" s="228"/>
      <c r="H19" s="228"/>
      <c r="I19" s="228"/>
      <c r="J19" s="228"/>
      <c r="K19" s="228" t="s">
        <v>148</v>
      </c>
    </row>
    <row r="20" spans="1:11" ht="30">
      <c r="A20" s="227"/>
      <c r="B20" s="228"/>
      <c r="C20" s="228"/>
      <c r="D20" s="228" t="s">
        <v>58</v>
      </c>
      <c r="E20" s="228"/>
      <c r="F20" s="228"/>
      <c r="G20" s="228"/>
      <c r="H20" s="228"/>
      <c r="I20" s="228" t="s">
        <v>58</v>
      </c>
      <c r="J20" s="228"/>
      <c r="K20" s="228" t="s">
        <v>58</v>
      </c>
    </row>
    <row r="23" spans="1:11">
      <c r="A23" s="226"/>
      <c r="B23" s="226" t="s">
        <v>296</v>
      </c>
      <c r="C23" s="226" t="s">
        <v>297</v>
      </c>
      <c r="D23" s="226" t="s">
        <v>298</v>
      </c>
      <c r="E23" s="226" t="s">
        <v>299</v>
      </c>
      <c r="F23" s="226" t="s">
        <v>300</v>
      </c>
      <c r="G23" s="226" t="s">
        <v>301</v>
      </c>
      <c r="H23" s="226" t="s">
        <v>302</v>
      </c>
      <c r="I23" s="226" t="s">
        <v>303</v>
      </c>
      <c r="J23" s="226" t="s">
        <v>304</v>
      </c>
      <c r="K23" s="226" t="s">
        <v>305</v>
      </c>
    </row>
    <row r="24" spans="1:11" ht="60">
      <c r="A24" s="227" t="s">
        <v>306</v>
      </c>
      <c r="B24" s="228" t="s">
        <v>307</v>
      </c>
      <c r="C24" s="228" t="s">
        <v>71</v>
      </c>
      <c r="D24" s="228" t="s">
        <v>308</v>
      </c>
      <c r="E24" s="228" t="s">
        <v>112</v>
      </c>
      <c r="F24" s="228" t="s">
        <v>132</v>
      </c>
      <c r="G24" s="228" t="s">
        <v>309</v>
      </c>
      <c r="H24" s="228" t="s">
        <v>167</v>
      </c>
      <c r="I24" s="228" t="s">
        <v>310</v>
      </c>
      <c r="J24" s="228" t="s">
        <v>107</v>
      </c>
      <c r="K24" s="228" t="s">
        <v>205</v>
      </c>
    </row>
    <row r="25" spans="1:11" ht="30">
      <c r="A25" s="227"/>
      <c r="B25" s="228"/>
      <c r="C25" s="228"/>
      <c r="D25" s="228"/>
      <c r="E25" s="228"/>
      <c r="F25" s="228"/>
      <c r="G25" s="228" t="s">
        <v>109</v>
      </c>
      <c r="H25" s="228"/>
      <c r="I25" s="228"/>
      <c r="J25" s="229" t="s">
        <v>81</v>
      </c>
      <c r="K25" s="228"/>
    </row>
    <row r="26" spans="1:11" ht="45">
      <c r="A26" s="227"/>
      <c r="B26" s="228" t="s">
        <v>311</v>
      </c>
      <c r="C26" s="228" t="s">
        <v>17</v>
      </c>
      <c r="D26" s="228" t="s">
        <v>17</v>
      </c>
      <c r="E26" s="228" t="s">
        <v>17</v>
      </c>
      <c r="F26" s="228" t="s">
        <v>17</v>
      </c>
      <c r="G26" s="228" t="s">
        <v>312</v>
      </c>
      <c r="H26" s="228" t="s">
        <v>17</v>
      </c>
      <c r="I26" s="228" t="s">
        <v>17</v>
      </c>
      <c r="J26" s="228" t="s">
        <v>17</v>
      </c>
      <c r="K26" s="228" t="s">
        <v>313</v>
      </c>
    </row>
    <row r="27" spans="1:11" ht="30">
      <c r="A27" s="227"/>
      <c r="B27" s="228" t="s">
        <v>21</v>
      </c>
      <c r="C27" s="228"/>
      <c r="D27" s="228" t="s">
        <v>148</v>
      </c>
      <c r="E27" s="228"/>
      <c r="F27" s="228" t="s">
        <v>21</v>
      </c>
      <c r="G27" s="228"/>
      <c r="H27" s="228" t="s">
        <v>21</v>
      </c>
      <c r="I27" s="228"/>
      <c r="J27" s="228"/>
      <c r="K27" s="230"/>
    </row>
    <row r="28" spans="1:11" ht="45">
      <c r="A28" s="227"/>
      <c r="B28" s="228" t="s">
        <v>23</v>
      </c>
      <c r="C28" s="228" t="s">
        <v>73</v>
      </c>
      <c r="D28" s="228" t="s">
        <v>94</v>
      </c>
      <c r="E28" s="228" t="s">
        <v>114</v>
      </c>
      <c r="F28" s="228" t="s">
        <v>73</v>
      </c>
      <c r="G28" s="228" t="s">
        <v>23</v>
      </c>
      <c r="H28" s="228" t="s">
        <v>94</v>
      </c>
      <c r="I28" s="228" t="s">
        <v>73</v>
      </c>
      <c r="J28" s="228" t="s">
        <v>114</v>
      </c>
      <c r="K28" s="228" t="s">
        <v>73</v>
      </c>
    </row>
    <row r="29" spans="1:11" ht="15">
      <c r="A29" s="227" t="s">
        <v>314</v>
      </c>
      <c r="B29" s="228" t="s">
        <v>30</v>
      </c>
      <c r="C29" s="228" t="s">
        <v>21</v>
      </c>
      <c r="D29" s="228" t="s">
        <v>30</v>
      </c>
      <c r="E29" s="228" t="s">
        <v>21</v>
      </c>
      <c r="F29" s="228" t="s">
        <v>30</v>
      </c>
      <c r="G29" s="228" t="s">
        <v>21</v>
      </c>
      <c r="H29" s="228" t="s">
        <v>30</v>
      </c>
      <c r="I29" s="228" t="s">
        <v>21</v>
      </c>
      <c r="J29" s="228" t="s">
        <v>30</v>
      </c>
      <c r="K29" s="228" t="s">
        <v>21</v>
      </c>
    </row>
    <row r="30" spans="1:11" ht="60">
      <c r="A30" s="227" t="s">
        <v>315</v>
      </c>
      <c r="B30" s="228" t="s">
        <v>316</v>
      </c>
      <c r="C30" s="228" t="s">
        <v>317</v>
      </c>
      <c r="D30" s="229" t="s">
        <v>97</v>
      </c>
      <c r="E30" s="228" t="s">
        <v>318</v>
      </c>
      <c r="F30" s="228" t="s">
        <v>319</v>
      </c>
      <c r="G30" s="228" t="s">
        <v>320</v>
      </c>
      <c r="H30" s="228" t="s">
        <v>321</v>
      </c>
      <c r="I30" s="228" t="s">
        <v>322</v>
      </c>
      <c r="J30" s="228" t="s">
        <v>323</v>
      </c>
      <c r="K30" s="228" t="s">
        <v>324</v>
      </c>
    </row>
    <row r="31" spans="1:11" ht="45">
      <c r="A31" s="227"/>
      <c r="B31" s="228" t="s">
        <v>46</v>
      </c>
      <c r="C31" s="228" t="s">
        <v>325</v>
      </c>
      <c r="D31" s="228" t="s">
        <v>101</v>
      </c>
      <c r="E31" s="228" t="s">
        <v>120</v>
      </c>
      <c r="F31" s="228" t="s">
        <v>140</v>
      </c>
      <c r="G31" s="228" t="s">
        <v>157</v>
      </c>
      <c r="H31" s="228" t="s">
        <v>326</v>
      </c>
      <c r="I31" s="228" t="s">
        <v>327</v>
      </c>
      <c r="J31" s="228" t="s">
        <v>192</v>
      </c>
      <c r="K31" s="228" t="s">
        <v>210</v>
      </c>
    </row>
    <row r="32" spans="1:11" ht="45">
      <c r="A32" s="227"/>
      <c r="B32" s="228" t="s">
        <v>50</v>
      </c>
      <c r="C32" s="228" t="s">
        <v>80</v>
      </c>
      <c r="D32" s="228"/>
      <c r="E32" s="228" t="s">
        <v>328</v>
      </c>
      <c r="F32" s="228" t="s">
        <v>143</v>
      </c>
      <c r="G32" s="228" t="s">
        <v>329</v>
      </c>
      <c r="H32" s="228"/>
      <c r="I32" s="228" t="s">
        <v>183</v>
      </c>
      <c r="J32" s="228" t="s">
        <v>194</v>
      </c>
      <c r="K32" s="228" t="s">
        <v>330</v>
      </c>
    </row>
    <row r="33" spans="1:11" ht="90">
      <c r="A33" s="227"/>
      <c r="B33" s="229" t="s">
        <v>53</v>
      </c>
      <c r="C33" s="228" t="s">
        <v>81</v>
      </c>
      <c r="D33" s="231" t="s">
        <v>105</v>
      </c>
      <c r="E33" s="229" t="s">
        <v>123</v>
      </c>
      <c r="F33" s="232"/>
      <c r="G33" s="228" t="s">
        <v>330</v>
      </c>
      <c r="H33" s="228" t="s">
        <v>81</v>
      </c>
      <c r="I33" s="229" t="s">
        <v>185</v>
      </c>
      <c r="J33" s="232" t="s">
        <v>331</v>
      </c>
      <c r="K33" s="228"/>
    </row>
    <row r="34" spans="1:11" ht="30">
      <c r="A34" s="227"/>
      <c r="B34" s="228" t="s">
        <v>332</v>
      </c>
      <c r="C34" s="228" t="s">
        <v>333</v>
      </c>
      <c r="D34" s="228" t="s">
        <v>332</v>
      </c>
      <c r="E34" s="228" t="s">
        <v>333</v>
      </c>
      <c r="F34" s="228" t="s">
        <v>332</v>
      </c>
      <c r="G34" s="228" t="s">
        <v>333</v>
      </c>
      <c r="H34" s="228" t="s">
        <v>332</v>
      </c>
      <c r="I34" s="228" t="s">
        <v>333</v>
      </c>
      <c r="J34" s="228" t="s">
        <v>332</v>
      </c>
      <c r="K34" s="228" t="s">
        <v>212</v>
      </c>
    </row>
    <row r="35" spans="1:11" ht="30">
      <c r="A35" s="227"/>
      <c r="B35" s="228" t="s">
        <v>58</v>
      </c>
      <c r="C35" s="228" t="s">
        <v>58</v>
      </c>
      <c r="D35" s="228" t="s">
        <v>58</v>
      </c>
      <c r="E35" s="228" t="s">
        <v>58</v>
      </c>
      <c r="F35" s="228" t="s">
        <v>58</v>
      </c>
      <c r="G35" s="228" t="s">
        <v>58</v>
      </c>
      <c r="H35" s="228" t="s">
        <v>58</v>
      </c>
      <c r="I35" s="228" t="s">
        <v>58</v>
      </c>
      <c r="J35" s="228" t="s">
        <v>58</v>
      </c>
      <c r="K35" s="228" t="s">
        <v>58</v>
      </c>
    </row>
    <row r="36" spans="1:11" ht="15">
      <c r="A36" s="227"/>
      <c r="B36" s="228" t="s">
        <v>334</v>
      </c>
      <c r="C36" s="228" t="s">
        <v>334</v>
      </c>
      <c r="D36" s="228" t="s">
        <v>334</v>
      </c>
      <c r="E36" s="228" t="s">
        <v>334</v>
      </c>
      <c r="F36" s="228" t="s">
        <v>335</v>
      </c>
      <c r="G36" s="228" t="s">
        <v>335</v>
      </c>
      <c r="H36" s="228" t="s">
        <v>334</v>
      </c>
      <c r="I36" s="228" t="s">
        <v>335</v>
      </c>
      <c r="J36" s="228" t="s">
        <v>335</v>
      </c>
      <c r="K36" s="228" t="s">
        <v>334</v>
      </c>
    </row>
    <row r="37" spans="1:11" ht="60">
      <c r="A37" s="227" t="s">
        <v>336</v>
      </c>
      <c r="B37" s="228" t="s">
        <v>65</v>
      </c>
      <c r="C37" s="228" t="s">
        <v>337</v>
      </c>
      <c r="D37" s="228" t="s">
        <v>107</v>
      </c>
      <c r="E37" s="228" t="s">
        <v>126</v>
      </c>
      <c r="F37" s="228" t="s">
        <v>148</v>
      </c>
      <c r="G37" s="228" t="s">
        <v>163</v>
      </c>
      <c r="H37" s="228" t="s">
        <v>173</v>
      </c>
      <c r="I37" s="228" t="s">
        <v>186</v>
      </c>
      <c r="J37" s="228" t="s">
        <v>202</v>
      </c>
      <c r="K37" s="232" t="s">
        <v>215</v>
      </c>
    </row>
    <row r="38" spans="1:11" ht="15">
      <c r="A38" s="227"/>
      <c r="B38" s="228"/>
      <c r="C38" s="228"/>
      <c r="D38" s="228" t="s">
        <v>109</v>
      </c>
      <c r="E38" s="228"/>
      <c r="F38" s="228"/>
      <c r="G38" s="228"/>
      <c r="H38" s="228"/>
      <c r="I38" s="232"/>
      <c r="J38" s="228"/>
      <c r="K38" s="228" t="s">
        <v>213</v>
      </c>
    </row>
    <row r="39" spans="1:11" ht="45">
      <c r="A39" s="227"/>
      <c r="B39" s="228" t="s">
        <v>67</v>
      </c>
      <c r="C39" s="228" t="s">
        <v>90</v>
      </c>
      <c r="D39" s="228" t="s">
        <v>23</v>
      </c>
      <c r="E39" s="228" t="s">
        <v>94</v>
      </c>
      <c r="F39" s="228" t="s">
        <v>149</v>
      </c>
      <c r="G39" s="228" t="s">
        <v>67</v>
      </c>
      <c r="H39" s="228" t="s">
        <v>67</v>
      </c>
      <c r="I39" s="228" t="s">
        <v>30</v>
      </c>
      <c r="J39" s="228" t="s">
        <v>94</v>
      </c>
      <c r="K39" s="228" t="s">
        <v>114</v>
      </c>
    </row>
    <row r="40" spans="1:11" ht="30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8" t="s">
        <v>148</v>
      </c>
    </row>
    <row r="41" spans="1:11" ht="30">
      <c r="A41" s="227"/>
      <c r="B41" s="228"/>
      <c r="C41" s="228"/>
      <c r="D41" s="228" t="s">
        <v>58</v>
      </c>
      <c r="E41" s="228"/>
      <c r="F41" s="228"/>
      <c r="G41" s="228"/>
      <c r="H41" s="228"/>
      <c r="I41" s="228" t="s">
        <v>58</v>
      </c>
      <c r="J41" s="228"/>
      <c r="K41" s="228" t="s">
        <v>58</v>
      </c>
    </row>
  </sheetData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20"/>
  <sheetViews>
    <sheetView tabSelected="1" topLeftCell="A52" workbookViewId="0">
      <selection activeCell="O2" sqref="O1:AO3"/>
    </sheetView>
  </sheetViews>
  <sheetFormatPr defaultColWidth="8.7109375" defaultRowHeight="21"/>
  <cols>
    <col min="1" max="1" width="19.85546875" style="1" customWidth="1"/>
    <col min="2" max="2" width="22.140625" style="1" customWidth="1"/>
    <col min="3" max="3" width="7.42578125" style="1" customWidth="1"/>
    <col min="4" max="4" width="6.85546875" style="1" customWidth="1"/>
    <col min="5" max="5" width="9.140625" style="1" customWidth="1"/>
    <col min="6" max="6" width="9" style="1" bestFit="1" customWidth="1"/>
    <col min="7" max="7" width="9.7109375" style="1" customWidth="1"/>
    <col min="8" max="8" width="8.85546875" style="1" bestFit="1" customWidth="1"/>
    <col min="9" max="9" width="9.7109375" style="1" customWidth="1"/>
    <col min="10" max="10" width="8.85546875" style="1" bestFit="1" customWidth="1"/>
    <col min="11" max="11" width="9.7109375" style="1" customWidth="1"/>
    <col min="12" max="12" width="8.85546875" style="1" bestFit="1" customWidth="1"/>
    <col min="13" max="13" width="11" style="1" customWidth="1"/>
    <col min="14" max="14" width="10" style="1" customWidth="1"/>
    <col min="15" max="218" width="8.7109375" style="1"/>
    <col min="219" max="219" width="19.85546875" style="1" customWidth="1"/>
    <col min="220" max="220" width="21.85546875" style="1" customWidth="1"/>
    <col min="221" max="225" width="9.7109375" style="1" customWidth="1"/>
    <col min="226" max="226" width="18.85546875" style="1" customWidth="1"/>
    <col min="227" max="227" width="17.85546875" style="1" customWidth="1"/>
    <col min="228" max="474" width="8.7109375" style="1"/>
    <col min="475" max="475" width="19.85546875" style="1" customWidth="1"/>
    <col min="476" max="476" width="21.85546875" style="1" customWidth="1"/>
    <col min="477" max="481" width="9.7109375" style="1" customWidth="1"/>
    <col min="482" max="482" width="18.85546875" style="1" customWidth="1"/>
    <col min="483" max="483" width="17.85546875" style="1" customWidth="1"/>
    <col min="484" max="730" width="8.7109375" style="1"/>
    <col min="731" max="731" width="19.85546875" style="1" customWidth="1"/>
    <col min="732" max="732" width="21.85546875" style="1" customWidth="1"/>
    <col min="733" max="737" width="9.7109375" style="1" customWidth="1"/>
    <col min="738" max="738" width="18.85546875" style="1" customWidth="1"/>
    <col min="739" max="739" width="17.85546875" style="1" customWidth="1"/>
    <col min="740" max="986" width="8.7109375" style="1"/>
    <col min="987" max="987" width="19.85546875" style="1" customWidth="1"/>
    <col min="988" max="988" width="21.85546875" style="1" customWidth="1"/>
    <col min="989" max="993" width="9.7109375" style="1" customWidth="1"/>
    <col min="994" max="994" width="18.85546875" style="1" customWidth="1"/>
    <col min="995" max="995" width="17.85546875" style="1" customWidth="1"/>
    <col min="996" max="1242" width="8.7109375" style="1"/>
    <col min="1243" max="1243" width="19.85546875" style="1" customWidth="1"/>
    <col min="1244" max="1244" width="21.85546875" style="1" customWidth="1"/>
    <col min="1245" max="1249" width="9.7109375" style="1" customWidth="1"/>
    <col min="1250" max="1250" width="18.85546875" style="1" customWidth="1"/>
    <col min="1251" max="1251" width="17.85546875" style="1" customWidth="1"/>
    <col min="1252" max="1498" width="8.7109375" style="1"/>
    <col min="1499" max="1499" width="19.85546875" style="1" customWidth="1"/>
    <col min="1500" max="1500" width="21.85546875" style="1" customWidth="1"/>
    <col min="1501" max="1505" width="9.7109375" style="1" customWidth="1"/>
    <col min="1506" max="1506" width="18.85546875" style="1" customWidth="1"/>
    <col min="1507" max="1507" width="17.85546875" style="1" customWidth="1"/>
    <col min="1508" max="1754" width="8.7109375" style="1"/>
    <col min="1755" max="1755" width="19.85546875" style="1" customWidth="1"/>
    <col min="1756" max="1756" width="21.85546875" style="1" customWidth="1"/>
    <col min="1757" max="1761" width="9.7109375" style="1" customWidth="1"/>
    <col min="1762" max="1762" width="18.85546875" style="1" customWidth="1"/>
    <col min="1763" max="1763" width="17.85546875" style="1" customWidth="1"/>
    <col min="1764" max="2010" width="8.7109375" style="1"/>
    <col min="2011" max="2011" width="19.85546875" style="1" customWidth="1"/>
    <col min="2012" max="2012" width="21.85546875" style="1" customWidth="1"/>
    <col min="2013" max="2017" width="9.7109375" style="1" customWidth="1"/>
    <col min="2018" max="2018" width="18.85546875" style="1" customWidth="1"/>
    <col min="2019" max="2019" width="17.85546875" style="1" customWidth="1"/>
    <col min="2020" max="2266" width="8.7109375" style="1"/>
    <col min="2267" max="2267" width="19.85546875" style="1" customWidth="1"/>
    <col min="2268" max="2268" width="21.85546875" style="1" customWidth="1"/>
    <col min="2269" max="2273" width="9.7109375" style="1" customWidth="1"/>
    <col min="2274" max="2274" width="18.85546875" style="1" customWidth="1"/>
    <col min="2275" max="2275" width="17.85546875" style="1" customWidth="1"/>
    <col min="2276" max="2522" width="8.7109375" style="1"/>
    <col min="2523" max="2523" width="19.85546875" style="1" customWidth="1"/>
    <col min="2524" max="2524" width="21.85546875" style="1" customWidth="1"/>
    <col min="2525" max="2529" width="9.7109375" style="1" customWidth="1"/>
    <col min="2530" max="2530" width="18.85546875" style="1" customWidth="1"/>
    <col min="2531" max="2531" width="17.85546875" style="1" customWidth="1"/>
    <col min="2532" max="2778" width="8.7109375" style="1"/>
    <col min="2779" max="2779" width="19.85546875" style="1" customWidth="1"/>
    <col min="2780" max="2780" width="21.85546875" style="1" customWidth="1"/>
    <col min="2781" max="2785" width="9.7109375" style="1" customWidth="1"/>
    <col min="2786" max="2786" width="18.85546875" style="1" customWidth="1"/>
    <col min="2787" max="2787" width="17.85546875" style="1" customWidth="1"/>
    <col min="2788" max="3034" width="8.7109375" style="1"/>
    <col min="3035" max="3035" width="19.85546875" style="1" customWidth="1"/>
    <col min="3036" max="3036" width="21.85546875" style="1" customWidth="1"/>
    <col min="3037" max="3041" width="9.7109375" style="1" customWidth="1"/>
    <col min="3042" max="3042" width="18.85546875" style="1" customWidth="1"/>
    <col min="3043" max="3043" width="17.85546875" style="1" customWidth="1"/>
    <col min="3044" max="3290" width="8.7109375" style="1"/>
    <col min="3291" max="3291" width="19.85546875" style="1" customWidth="1"/>
    <col min="3292" max="3292" width="21.85546875" style="1" customWidth="1"/>
    <col min="3293" max="3297" width="9.7109375" style="1" customWidth="1"/>
    <col min="3298" max="3298" width="18.85546875" style="1" customWidth="1"/>
    <col min="3299" max="3299" width="17.85546875" style="1" customWidth="1"/>
    <col min="3300" max="3546" width="8.7109375" style="1"/>
    <col min="3547" max="3547" width="19.85546875" style="1" customWidth="1"/>
    <col min="3548" max="3548" width="21.85546875" style="1" customWidth="1"/>
    <col min="3549" max="3553" width="9.7109375" style="1" customWidth="1"/>
    <col min="3554" max="3554" width="18.85546875" style="1" customWidth="1"/>
    <col min="3555" max="3555" width="17.85546875" style="1" customWidth="1"/>
    <col min="3556" max="3802" width="8.7109375" style="1"/>
    <col min="3803" max="3803" width="19.85546875" style="1" customWidth="1"/>
    <col min="3804" max="3804" width="21.85546875" style="1" customWidth="1"/>
    <col min="3805" max="3809" width="9.7109375" style="1" customWidth="1"/>
    <col min="3810" max="3810" width="18.85546875" style="1" customWidth="1"/>
    <col min="3811" max="3811" width="17.85546875" style="1" customWidth="1"/>
    <col min="3812" max="4058" width="8.7109375" style="1"/>
    <col min="4059" max="4059" width="19.85546875" style="1" customWidth="1"/>
    <col min="4060" max="4060" width="21.85546875" style="1" customWidth="1"/>
    <col min="4061" max="4065" width="9.7109375" style="1" customWidth="1"/>
    <col min="4066" max="4066" width="18.85546875" style="1" customWidth="1"/>
    <col min="4067" max="4067" width="17.85546875" style="1" customWidth="1"/>
    <col min="4068" max="4314" width="8.7109375" style="1"/>
    <col min="4315" max="4315" width="19.85546875" style="1" customWidth="1"/>
    <col min="4316" max="4316" width="21.85546875" style="1" customWidth="1"/>
    <col min="4317" max="4321" width="9.7109375" style="1" customWidth="1"/>
    <col min="4322" max="4322" width="18.85546875" style="1" customWidth="1"/>
    <col min="4323" max="4323" width="17.85546875" style="1" customWidth="1"/>
    <col min="4324" max="4570" width="8.7109375" style="1"/>
    <col min="4571" max="4571" width="19.85546875" style="1" customWidth="1"/>
    <col min="4572" max="4572" width="21.85546875" style="1" customWidth="1"/>
    <col min="4573" max="4577" width="9.7109375" style="1" customWidth="1"/>
    <col min="4578" max="4578" width="18.85546875" style="1" customWidth="1"/>
    <col min="4579" max="4579" width="17.85546875" style="1" customWidth="1"/>
    <col min="4580" max="4826" width="8.7109375" style="1"/>
    <col min="4827" max="4827" width="19.85546875" style="1" customWidth="1"/>
    <col min="4828" max="4828" width="21.85546875" style="1" customWidth="1"/>
    <col min="4829" max="4833" width="9.7109375" style="1" customWidth="1"/>
    <col min="4834" max="4834" width="18.85546875" style="1" customWidth="1"/>
    <col min="4835" max="4835" width="17.85546875" style="1" customWidth="1"/>
    <col min="4836" max="5082" width="8.7109375" style="1"/>
    <col min="5083" max="5083" width="19.85546875" style="1" customWidth="1"/>
    <col min="5084" max="5084" width="21.85546875" style="1" customWidth="1"/>
    <col min="5085" max="5089" width="9.7109375" style="1" customWidth="1"/>
    <col min="5090" max="5090" width="18.85546875" style="1" customWidth="1"/>
    <col min="5091" max="5091" width="17.85546875" style="1" customWidth="1"/>
    <col min="5092" max="5338" width="8.7109375" style="1"/>
    <col min="5339" max="5339" width="19.85546875" style="1" customWidth="1"/>
    <col min="5340" max="5340" width="21.85546875" style="1" customWidth="1"/>
    <col min="5341" max="5345" width="9.7109375" style="1" customWidth="1"/>
    <col min="5346" max="5346" width="18.85546875" style="1" customWidth="1"/>
    <col min="5347" max="5347" width="17.85546875" style="1" customWidth="1"/>
    <col min="5348" max="5594" width="8.7109375" style="1"/>
    <col min="5595" max="5595" width="19.85546875" style="1" customWidth="1"/>
    <col min="5596" max="5596" width="21.85546875" style="1" customWidth="1"/>
    <col min="5597" max="5601" width="9.7109375" style="1" customWidth="1"/>
    <col min="5602" max="5602" width="18.85546875" style="1" customWidth="1"/>
    <col min="5603" max="5603" width="17.85546875" style="1" customWidth="1"/>
    <col min="5604" max="5850" width="8.7109375" style="1"/>
    <col min="5851" max="5851" width="19.85546875" style="1" customWidth="1"/>
    <col min="5852" max="5852" width="21.85546875" style="1" customWidth="1"/>
    <col min="5853" max="5857" width="9.7109375" style="1" customWidth="1"/>
    <col min="5858" max="5858" width="18.85546875" style="1" customWidth="1"/>
    <col min="5859" max="5859" width="17.85546875" style="1" customWidth="1"/>
    <col min="5860" max="6106" width="8.7109375" style="1"/>
    <col min="6107" max="6107" width="19.85546875" style="1" customWidth="1"/>
    <col min="6108" max="6108" width="21.85546875" style="1" customWidth="1"/>
    <col min="6109" max="6113" width="9.7109375" style="1" customWidth="1"/>
    <col min="6114" max="6114" width="18.85546875" style="1" customWidth="1"/>
    <col min="6115" max="6115" width="17.85546875" style="1" customWidth="1"/>
    <col min="6116" max="6362" width="8.7109375" style="1"/>
    <col min="6363" max="6363" width="19.85546875" style="1" customWidth="1"/>
    <col min="6364" max="6364" width="21.85546875" style="1" customWidth="1"/>
    <col min="6365" max="6369" width="9.7109375" style="1" customWidth="1"/>
    <col min="6370" max="6370" width="18.85546875" style="1" customWidth="1"/>
    <col min="6371" max="6371" width="17.85546875" style="1" customWidth="1"/>
    <col min="6372" max="6618" width="8.7109375" style="1"/>
    <col min="6619" max="6619" width="19.85546875" style="1" customWidth="1"/>
    <col min="6620" max="6620" width="21.85546875" style="1" customWidth="1"/>
    <col min="6621" max="6625" width="9.7109375" style="1" customWidth="1"/>
    <col min="6626" max="6626" width="18.85546875" style="1" customWidth="1"/>
    <col min="6627" max="6627" width="17.85546875" style="1" customWidth="1"/>
    <col min="6628" max="6874" width="8.7109375" style="1"/>
    <col min="6875" max="6875" width="19.85546875" style="1" customWidth="1"/>
    <col min="6876" max="6876" width="21.85546875" style="1" customWidth="1"/>
    <col min="6877" max="6881" width="9.7109375" style="1" customWidth="1"/>
    <col min="6882" max="6882" width="18.85546875" style="1" customWidth="1"/>
    <col min="6883" max="6883" width="17.85546875" style="1" customWidth="1"/>
    <col min="6884" max="7130" width="8.7109375" style="1"/>
    <col min="7131" max="7131" width="19.85546875" style="1" customWidth="1"/>
    <col min="7132" max="7132" width="21.85546875" style="1" customWidth="1"/>
    <col min="7133" max="7137" width="9.7109375" style="1" customWidth="1"/>
    <col min="7138" max="7138" width="18.85546875" style="1" customWidth="1"/>
    <col min="7139" max="7139" width="17.85546875" style="1" customWidth="1"/>
    <col min="7140" max="7386" width="8.7109375" style="1"/>
    <col min="7387" max="7387" width="19.85546875" style="1" customWidth="1"/>
    <col min="7388" max="7388" width="21.85546875" style="1" customWidth="1"/>
    <col min="7389" max="7393" width="9.7109375" style="1" customWidth="1"/>
    <col min="7394" max="7394" width="18.85546875" style="1" customWidth="1"/>
    <col min="7395" max="7395" width="17.85546875" style="1" customWidth="1"/>
    <col min="7396" max="7642" width="8.7109375" style="1"/>
    <col min="7643" max="7643" width="19.85546875" style="1" customWidth="1"/>
    <col min="7644" max="7644" width="21.85546875" style="1" customWidth="1"/>
    <col min="7645" max="7649" width="9.7109375" style="1" customWidth="1"/>
    <col min="7650" max="7650" width="18.85546875" style="1" customWidth="1"/>
    <col min="7651" max="7651" width="17.85546875" style="1" customWidth="1"/>
    <col min="7652" max="7898" width="8.7109375" style="1"/>
    <col min="7899" max="7899" width="19.85546875" style="1" customWidth="1"/>
    <col min="7900" max="7900" width="21.85546875" style="1" customWidth="1"/>
    <col min="7901" max="7905" width="9.7109375" style="1" customWidth="1"/>
    <col min="7906" max="7906" width="18.85546875" style="1" customWidth="1"/>
    <col min="7907" max="7907" width="17.85546875" style="1" customWidth="1"/>
    <col min="7908" max="8154" width="8.7109375" style="1"/>
    <col min="8155" max="8155" width="19.85546875" style="1" customWidth="1"/>
    <col min="8156" max="8156" width="21.85546875" style="1" customWidth="1"/>
    <col min="8157" max="8161" width="9.7109375" style="1" customWidth="1"/>
    <col min="8162" max="8162" width="18.85546875" style="1" customWidth="1"/>
    <col min="8163" max="8163" width="17.85546875" style="1" customWidth="1"/>
    <col min="8164" max="8410" width="8.7109375" style="1"/>
    <col min="8411" max="8411" width="19.85546875" style="1" customWidth="1"/>
    <col min="8412" max="8412" width="21.85546875" style="1" customWidth="1"/>
    <col min="8413" max="8417" width="9.7109375" style="1" customWidth="1"/>
    <col min="8418" max="8418" width="18.85546875" style="1" customWidth="1"/>
    <col min="8419" max="8419" width="17.85546875" style="1" customWidth="1"/>
    <col min="8420" max="8666" width="8.7109375" style="1"/>
    <col min="8667" max="8667" width="19.85546875" style="1" customWidth="1"/>
    <col min="8668" max="8668" width="21.85546875" style="1" customWidth="1"/>
    <col min="8669" max="8673" width="9.7109375" style="1" customWidth="1"/>
    <col min="8674" max="8674" width="18.85546875" style="1" customWidth="1"/>
    <col min="8675" max="8675" width="17.85546875" style="1" customWidth="1"/>
    <col min="8676" max="8922" width="8.7109375" style="1"/>
    <col min="8923" max="8923" width="19.85546875" style="1" customWidth="1"/>
    <col min="8924" max="8924" width="21.85546875" style="1" customWidth="1"/>
    <col min="8925" max="8929" width="9.7109375" style="1" customWidth="1"/>
    <col min="8930" max="8930" width="18.85546875" style="1" customWidth="1"/>
    <col min="8931" max="8931" width="17.85546875" style="1" customWidth="1"/>
    <col min="8932" max="9178" width="8.7109375" style="1"/>
    <col min="9179" max="9179" width="19.85546875" style="1" customWidth="1"/>
    <col min="9180" max="9180" width="21.85546875" style="1" customWidth="1"/>
    <col min="9181" max="9185" width="9.7109375" style="1" customWidth="1"/>
    <col min="9186" max="9186" width="18.85546875" style="1" customWidth="1"/>
    <col min="9187" max="9187" width="17.85546875" style="1" customWidth="1"/>
    <col min="9188" max="9434" width="8.7109375" style="1"/>
    <col min="9435" max="9435" width="19.85546875" style="1" customWidth="1"/>
    <col min="9436" max="9436" width="21.85546875" style="1" customWidth="1"/>
    <col min="9437" max="9441" width="9.7109375" style="1" customWidth="1"/>
    <col min="9442" max="9442" width="18.85546875" style="1" customWidth="1"/>
    <col min="9443" max="9443" width="17.85546875" style="1" customWidth="1"/>
    <col min="9444" max="9690" width="8.7109375" style="1"/>
    <col min="9691" max="9691" width="19.85546875" style="1" customWidth="1"/>
    <col min="9692" max="9692" width="21.85546875" style="1" customWidth="1"/>
    <col min="9693" max="9697" width="9.7109375" style="1" customWidth="1"/>
    <col min="9698" max="9698" width="18.85546875" style="1" customWidth="1"/>
    <col min="9699" max="9699" width="17.85546875" style="1" customWidth="1"/>
    <col min="9700" max="9946" width="8.7109375" style="1"/>
    <col min="9947" max="9947" width="19.85546875" style="1" customWidth="1"/>
    <col min="9948" max="9948" width="21.85546875" style="1" customWidth="1"/>
    <col min="9949" max="9953" width="9.7109375" style="1" customWidth="1"/>
    <col min="9954" max="9954" width="18.85546875" style="1" customWidth="1"/>
    <col min="9955" max="9955" width="17.85546875" style="1" customWidth="1"/>
    <col min="9956" max="10202" width="8.7109375" style="1"/>
    <col min="10203" max="10203" width="19.85546875" style="1" customWidth="1"/>
    <col min="10204" max="10204" width="21.85546875" style="1" customWidth="1"/>
    <col min="10205" max="10209" width="9.7109375" style="1" customWidth="1"/>
    <col min="10210" max="10210" width="18.85546875" style="1" customWidth="1"/>
    <col min="10211" max="10211" width="17.85546875" style="1" customWidth="1"/>
    <col min="10212" max="10458" width="8.7109375" style="1"/>
    <col min="10459" max="10459" width="19.85546875" style="1" customWidth="1"/>
    <col min="10460" max="10460" width="21.85546875" style="1" customWidth="1"/>
    <col min="10461" max="10465" width="9.7109375" style="1" customWidth="1"/>
    <col min="10466" max="10466" width="18.85546875" style="1" customWidth="1"/>
    <col min="10467" max="10467" width="17.85546875" style="1" customWidth="1"/>
    <col min="10468" max="10714" width="8.7109375" style="1"/>
    <col min="10715" max="10715" width="19.85546875" style="1" customWidth="1"/>
    <col min="10716" max="10716" width="21.85546875" style="1" customWidth="1"/>
    <col min="10717" max="10721" width="9.7109375" style="1" customWidth="1"/>
    <col min="10722" max="10722" width="18.85546875" style="1" customWidth="1"/>
    <col min="10723" max="10723" width="17.85546875" style="1" customWidth="1"/>
    <col min="10724" max="10970" width="8.7109375" style="1"/>
    <col min="10971" max="10971" width="19.85546875" style="1" customWidth="1"/>
    <col min="10972" max="10972" width="21.85546875" style="1" customWidth="1"/>
    <col min="10973" max="10977" width="9.7109375" style="1" customWidth="1"/>
    <col min="10978" max="10978" width="18.85546875" style="1" customWidth="1"/>
    <col min="10979" max="10979" width="17.85546875" style="1" customWidth="1"/>
    <col min="10980" max="11226" width="8.7109375" style="1"/>
    <col min="11227" max="11227" width="19.85546875" style="1" customWidth="1"/>
    <col min="11228" max="11228" width="21.85546875" style="1" customWidth="1"/>
    <col min="11229" max="11233" width="9.7109375" style="1" customWidth="1"/>
    <col min="11234" max="11234" width="18.85546875" style="1" customWidth="1"/>
    <col min="11235" max="11235" width="17.85546875" style="1" customWidth="1"/>
    <col min="11236" max="11482" width="8.7109375" style="1"/>
    <col min="11483" max="11483" width="19.85546875" style="1" customWidth="1"/>
    <col min="11484" max="11484" width="21.85546875" style="1" customWidth="1"/>
    <col min="11485" max="11489" width="9.7109375" style="1" customWidth="1"/>
    <col min="11490" max="11490" width="18.85546875" style="1" customWidth="1"/>
    <col min="11491" max="11491" width="17.85546875" style="1" customWidth="1"/>
    <col min="11492" max="11738" width="8.7109375" style="1"/>
    <col min="11739" max="11739" width="19.85546875" style="1" customWidth="1"/>
    <col min="11740" max="11740" width="21.85546875" style="1" customWidth="1"/>
    <col min="11741" max="11745" width="9.7109375" style="1" customWidth="1"/>
    <col min="11746" max="11746" width="18.85546875" style="1" customWidth="1"/>
    <col min="11747" max="11747" width="17.85546875" style="1" customWidth="1"/>
    <col min="11748" max="11994" width="8.7109375" style="1"/>
    <col min="11995" max="11995" width="19.85546875" style="1" customWidth="1"/>
    <col min="11996" max="11996" width="21.85546875" style="1" customWidth="1"/>
    <col min="11997" max="12001" width="9.7109375" style="1" customWidth="1"/>
    <col min="12002" max="12002" width="18.85546875" style="1" customWidth="1"/>
    <col min="12003" max="12003" width="17.85546875" style="1" customWidth="1"/>
    <col min="12004" max="12250" width="8.7109375" style="1"/>
    <col min="12251" max="12251" width="19.85546875" style="1" customWidth="1"/>
    <col min="12252" max="12252" width="21.85546875" style="1" customWidth="1"/>
    <col min="12253" max="12257" width="9.7109375" style="1" customWidth="1"/>
    <col min="12258" max="12258" width="18.85546875" style="1" customWidth="1"/>
    <col min="12259" max="12259" width="17.85546875" style="1" customWidth="1"/>
    <col min="12260" max="12506" width="8.7109375" style="1"/>
    <col min="12507" max="12507" width="19.85546875" style="1" customWidth="1"/>
    <col min="12508" max="12508" width="21.85546875" style="1" customWidth="1"/>
    <col min="12509" max="12513" width="9.7109375" style="1" customWidth="1"/>
    <col min="12514" max="12514" width="18.85546875" style="1" customWidth="1"/>
    <col min="12515" max="12515" width="17.85546875" style="1" customWidth="1"/>
    <col min="12516" max="12762" width="8.7109375" style="1"/>
    <col min="12763" max="12763" width="19.85546875" style="1" customWidth="1"/>
    <col min="12764" max="12764" width="21.85546875" style="1" customWidth="1"/>
    <col min="12765" max="12769" width="9.7109375" style="1" customWidth="1"/>
    <col min="12770" max="12770" width="18.85546875" style="1" customWidth="1"/>
    <col min="12771" max="12771" width="17.85546875" style="1" customWidth="1"/>
    <col min="12772" max="13018" width="8.7109375" style="1"/>
    <col min="13019" max="13019" width="19.85546875" style="1" customWidth="1"/>
    <col min="13020" max="13020" width="21.85546875" style="1" customWidth="1"/>
    <col min="13021" max="13025" width="9.7109375" style="1" customWidth="1"/>
    <col min="13026" max="13026" width="18.85546875" style="1" customWidth="1"/>
    <col min="13027" max="13027" width="17.85546875" style="1" customWidth="1"/>
    <col min="13028" max="13274" width="8.7109375" style="1"/>
    <col min="13275" max="13275" width="19.85546875" style="1" customWidth="1"/>
    <col min="13276" max="13276" width="21.85546875" style="1" customWidth="1"/>
    <col min="13277" max="13281" width="9.7109375" style="1" customWidth="1"/>
    <col min="13282" max="13282" width="18.85546875" style="1" customWidth="1"/>
    <col min="13283" max="13283" width="17.85546875" style="1" customWidth="1"/>
    <col min="13284" max="13530" width="8.7109375" style="1"/>
    <col min="13531" max="13531" width="19.85546875" style="1" customWidth="1"/>
    <col min="13532" max="13532" width="21.85546875" style="1" customWidth="1"/>
    <col min="13533" max="13537" width="9.7109375" style="1" customWidth="1"/>
    <col min="13538" max="13538" width="18.85546875" style="1" customWidth="1"/>
    <col min="13539" max="13539" width="17.85546875" style="1" customWidth="1"/>
    <col min="13540" max="13786" width="8.7109375" style="1"/>
    <col min="13787" max="13787" width="19.85546875" style="1" customWidth="1"/>
    <col min="13788" max="13788" width="21.85546875" style="1" customWidth="1"/>
    <col min="13789" max="13793" width="9.7109375" style="1" customWidth="1"/>
    <col min="13794" max="13794" width="18.85546875" style="1" customWidth="1"/>
    <col min="13795" max="13795" width="17.85546875" style="1" customWidth="1"/>
    <col min="13796" max="14042" width="8.7109375" style="1"/>
    <col min="14043" max="14043" width="19.85546875" style="1" customWidth="1"/>
    <col min="14044" max="14044" width="21.85546875" style="1" customWidth="1"/>
    <col min="14045" max="14049" width="9.7109375" style="1" customWidth="1"/>
    <col min="14050" max="14050" width="18.85546875" style="1" customWidth="1"/>
    <col min="14051" max="14051" width="17.85546875" style="1" customWidth="1"/>
    <col min="14052" max="14298" width="8.7109375" style="1"/>
    <col min="14299" max="14299" width="19.85546875" style="1" customWidth="1"/>
    <col min="14300" max="14300" width="21.85546875" style="1" customWidth="1"/>
    <col min="14301" max="14305" width="9.7109375" style="1" customWidth="1"/>
    <col min="14306" max="14306" width="18.85546875" style="1" customWidth="1"/>
    <col min="14307" max="14307" width="17.85546875" style="1" customWidth="1"/>
    <col min="14308" max="14554" width="8.7109375" style="1"/>
    <col min="14555" max="14555" width="19.85546875" style="1" customWidth="1"/>
    <col min="14556" max="14556" width="21.85546875" style="1" customWidth="1"/>
    <col min="14557" max="14561" width="9.7109375" style="1" customWidth="1"/>
    <col min="14562" max="14562" width="18.85546875" style="1" customWidth="1"/>
    <col min="14563" max="14563" width="17.85546875" style="1" customWidth="1"/>
    <col min="14564" max="14810" width="8.7109375" style="1"/>
    <col min="14811" max="14811" width="19.85546875" style="1" customWidth="1"/>
    <col min="14812" max="14812" width="21.85546875" style="1" customWidth="1"/>
    <col min="14813" max="14817" width="9.7109375" style="1" customWidth="1"/>
    <col min="14818" max="14818" width="18.85546875" style="1" customWidth="1"/>
    <col min="14819" max="14819" width="17.85546875" style="1" customWidth="1"/>
    <col min="14820" max="15066" width="8.7109375" style="1"/>
    <col min="15067" max="15067" width="19.85546875" style="1" customWidth="1"/>
    <col min="15068" max="15068" width="21.85546875" style="1" customWidth="1"/>
    <col min="15069" max="15073" width="9.7109375" style="1" customWidth="1"/>
    <col min="15074" max="15074" width="18.85546875" style="1" customWidth="1"/>
    <col min="15075" max="15075" width="17.85546875" style="1" customWidth="1"/>
    <col min="15076" max="15322" width="8.7109375" style="1"/>
    <col min="15323" max="15323" width="19.85546875" style="1" customWidth="1"/>
    <col min="15324" max="15324" width="21.85546875" style="1" customWidth="1"/>
    <col min="15325" max="15329" width="9.7109375" style="1" customWidth="1"/>
    <col min="15330" max="15330" width="18.85546875" style="1" customWidth="1"/>
    <col min="15331" max="15331" width="17.85546875" style="1" customWidth="1"/>
    <col min="15332" max="15578" width="8.7109375" style="1"/>
    <col min="15579" max="15579" width="19.85546875" style="1" customWidth="1"/>
    <col min="15580" max="15580" width="21.85546875" style="1" customWidth="1"/>
    <col min="15581" max="15585" width="9.7109375" style="1" customWidth="1"/>
    <col min="15586" max="15586" width="18.85546875" style="1" customWidth="1"/>
    <col min="15587" max="15587" width="17.85546875" style="1" customWidth="1"/>
    <col min="15588" max="15834" width="8.7109375" style="1"/>
    <col min="15835" max="15835" width="19.85546875" style="1" customWidth="1"/>
    <col min="15836" max="15836" width="21.85546875" style="1" customWidth="1"/>
    <col min="15837" max="15841" width="9.7109375" style="1" customWidth="1"/>
    <col min="15842" max="15842" width="18.85546875" style="1" customWidth="1"/>
    <col min="15843" max="15843" width="17.85546875" style="1" customWidth="1"/>
    <col min="15844" max="16090" width="8.7109375" style="1"/>
    <col min="16091" max="16091" width="19.85546875" style="1" customWidth="1"/>
    <col min="16092" max="16092" width="21.85546875" style="1" customWidth="1"/>
    <col min="16093" max="16097" width="9.7109375" style="1" customWidth="1"/>
    <col min="16098" max="16098" width="18.85546875" style="1" customWidth="1"/>
    <col min="16099" max="16099" width="17.85546875" style="1" customWidth="1"/>
    <col min="16100" max="16384" width="8.7109375" style="1"/>
  </cols>
  <sheetData>
    <row r="1" spans="1:14" ht="15">
      <c r="A1" s="278" t="s">
        <v>0</v>
      </c>
      <c r="B1" s="278" t="s">
        <v>248</v>
      </c>
      <c r="C1" s="278" t="s">
        <v>1</v>
      </c>
      <c r="D1" s="278" t="s">
        <v>1</v>
      </c>
      <c r="E1" s="278" t="s">
        <v>2</v>
      </c>
      <c r="F1" s="278" t="s">
        <v>2</v>
      </c>
      <c r="G1" s="275" t="s">
        <v>3</v>
      </c>
      <c r="H1" s="276"/>
      <c r="I1" s="276"/>
      <c r="J1" s="276"/>
      <c r="K1" s="277"/>
      <c r="L1" s="46"/>
      <c r="M1" s="278" t="s">
        <v>4</v>
      </c>
      <c r="N1" s="278" t="s">
        <v>4</v>
      </c>
    </row>
    <row r="2" spans="1:14" ht="15">
      <c r="A2" s="281"/>
      <c r="B2" s="281"/>
      <c r="C2" s="279"/>
      <c r="D2" s="279"/>
      <c r="E2" s="279"/>
      <c r="F2" s="279"/>
      <c r="G2" s="46" t="s">
        <v>5</v>
      </c>
      <c r="H2" s="46" t="s">
        <v>5</v>
      </c>
      <c r="I2" s="46" t="s">
        <v>6</v>
      </c>
      <c r="J2" s="46" t="s">
        <v>6</v>
      </c>
      <c r="K2" s="46" t="s">
        <v>7</v>
      </c>
      <c r="L2" s="46" t="s">
        <v>7</v>
      </c>
      <c r="M2" s="279"/>
      <c r="N2" s="279"/>
    </row>
    <row r="3" spans="1:14" ht="69" customHeight="1">
      <c r="A3" s="279"/>
      <c r="B3" s="279"/>
      <c r="C3" s="47" t="s">
        <v>249</v>
      </c>
      <c r="D3" s="47" t="s">
        <v>250</v>
      </c>
      <c r="E3" s="47" t="s">
        <v>249</v>
      </c>
      <c r="F3" s="47" t="s">
        <v>250</v>
      </c>
      <c r="G3" s="47" t="s">
        <v>249</v>
      </c>
      <c r="H3" s="47" t="s">
        <v>250</v>
      </c>
      <c r="I3" s="47" t="s">
        <v>249</v>
      </c>
      <c r="J3" s="47" t="s">
        <v>250</v>
      </c>
      <c r="K3" s="47" t="s">
        <v>249</v>
      </c>
      <c r="L3" s="47" t="s">
        <v>250</v>
      </c>
      <c r="M3" s="47" t="s">
        <v>249</v>
      </c>
      <c r="N3" s="47" t="s">
        <v>250</v>
      </c>
    </row>
    <row r="4" spans="1:14" ht="15" customHeight="1">
      <c r="A4" s="183" t="s">
        <v>8</v>
      </c>
      <c r="B4" s="179"/>
      <c r="C4" s="179"/>
      <c r="D4" s="179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4" ht="15" customHeight="1">
      <c r="A5" s="2" t="s">
        <v>9</v>
      </c>
      <c r="B5" s="3"/>
      <c r="C5" s="21"/>
      <c r="D5" s="21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ht="35.25" customHeight="1">
      <c r="A6" s="4"/>
      <c r="B6" s="48" t="s">
        <v>10</v>
      </c>
      <c r="C6" s="66"/>
      <c r="D6" s="66"/>
      <c r="E6" s="34" t="s">
        <v>11</v>
      </c>
      <c r="F6" s="67" t="s">
        <v>35</v>
      </c>
      <c r="G6" s="68">
        <v>7.73</v>
      </c>
      <c r="H6" s="68">
        <v>9.32</v>
      </c>
      <c r="I6" s="68">
        <v>8.77</v>
      </c>
      <c r="J6" s="69">
        <v>9.85</v>
      </c>
      <c r="K6" s="69">
        <v>20.11</v>
      </c>
      <c r="L6" s="69">
        <v>24.24</v>
      </c>
      <c r="M6" s="69">
        <v>191.66</v>
      </c>
      <c r="N6" s="69">
        <v>232.28</v>
      </c>
    </row>
    <row r="7" spans="1:14" ht="15" customHeight="1">
      <c r="A7" s="5"/>
      <c r="B7" s="49" t="s">
        <v>12</v>
      </c>
      <c r="C7" s="66">
        <v>22</v>
      </c>
      <c r="D7" s="66">
        <v>26</v>
      </c>
      <c r="E7" s="34"/>
      <c r="F7" s="67"/>
      <c r="G7" s="70">
        <v>1.32</v>
      </c>
      <c r="H7" s="70">
        <v>2.5499999999999998</v>
      </c>
      <c r="I7" s="70">
        <v>0.28000000000000003</v>
      </c>
      <c r="J7" s="70">
        <v>0.73</v>
      </c>
      <c r="K7" s="71">
        <v>18.63</v>
      </c>
      <c r="L7" s="71">
        <v>22.58</v>
      </c>
      <c r="M7" s="71">
        <v>83.06</v>
      </c>
      <c r="N7" s="71">
        <v>111.69</v>
      </c>
    </row>
    <row r="8" spans="1:14" ht="15" customHeight="1">
      <c r="A8" s="5"/>
      <c r="B8" s="49" t="s">
        <v>13</v>
      </c>
      <c r="C8" s="66">
        <v>24</v>
      </c>
      <c r="D8" s="66">
        <v>24</v>
      </c>
      <c r="E8" s="34"/>
      <c r="F8" s="34"/>
      <c r="G8" s="70">
        <v>2.74</v>
      </c>
      <c r="H8" s="70">
        <v>2.74</v>
      </c>
      <c r="I8" s="70">
        <v>2.48</v>
      </c>
      <c r="J8" s="70">
        <v>2.48</v>
      </c>
      <c r="K8" s="71">
        <v>0.15</v>
      </c>
      <c r="L8" s="71">
        <v>0.15</v>
      </c>
      <c r="M8" s="71">
        <v>33.9</v>
      </c>
      <c r="N8" s="71">
        <v>33.9</v>
      </c>
    </row>
    <row r="9" spans="1:14" ht="15" customHeight="1">
      <c r="A9" s="5"/>
      <c r="B9" s="49" t="s">
        <v>14</v>
      </c>
      <c r="C9" s="66">
        <v>28</v>
      </c>
      <c r="D9" s="66">
        <v>32</v>
      </c>
      <c r="E9" s="34"/>
      <c r="F9" s="67"/>
      <c r="G9" s="70">
        <v>0.5</v>
      </c>
      <c r="H9" s="70">
        <v>0.56999999999999995</v>
      </c>
      <c r="I9" s="70">
        <v>0.34</v>
      </c>
      <c r="J9" s="70">
        <v>0.38</v>
      </c>
      <c r="K9" s="71">
        <v>1.31</v>
      </c>
      <c r="L9" s="71">
        <v>1.49</v>
      </c>
      <c r="M9" s="71">
        <v>10.3</v>
      </c>
      <c r="N9" s="71">
        <v>11.77</v>
      </c>
    </row>
    <row r="10" spans="1:14" ht="15" customHeight="1">
      <c r="A10" s="4"/>
      <c r="B10" s="49" t="s">
        <v>15</v>
      </c>
      <c r="C10" s="66">
        <v>3</v>
      </c>
      <c r="D10" s="66">
        <v>4</v>
      </c>
      <c r="E10" s="34"/>
      <c r="F10" s="67"/>
      <c r="G10" s="70">
        <v>0.01</v>
      </c>
      <c r="H10" s="70">
        <v>0.01</v>
      </c>
      <c r="I10" s="70">
        <v>2.48</v>
      </c>
      <c r="J10" s="70">
        <v>3.29</v>
      </c>
      <c r="K10" s="71">
        <v>0.02</v>
      </c>
      <c r="L10" s="71">
        <v>0.02</v>
      </c>
      <c r="M10" s="71">
        <v>22.4</v>
      </c>
      <c r="N10" s="71">
        <v>29.79</v>
      </c>
    </row>
    <row r="11" spans="1:14" ht="15" customHeight="1">
      <c r="A11" s="4"/>
      <c r="B11" s="49" t="s">
        <v>16</v>
      </c>
      <c r="C11" s="66">
        <v>12</v>
      </c>
      <c r="D11" s="66">
        <v>20</v>
      </c>
      <c r="E11" s="34"/>
      <c r="F11" s="67"/>
      <c r="G11" s="70">
        <v>3.16</v>
      </c>
      <c r="H11" s="70">
        <v>3.45</v>
      </c>
      <c r="I11" s="70">
        <v>3.19</v>
      </c>
      <c r="J11" s="70">
        <v>2.97</v>
      </c>
      <c r="K11" s="71">
        <v>0</v>
      </c>
      <c r="L11" s="71">
        <v>0</v>
      </c>
      <c r="M11" s="71">
        <v>42</v>
      </c>
      <c r="N11" s="71">
        <v>45.13</v>
      </c>
    </row>
    <row r="12" spans="1:14" ht="31.5" customHeight="1">
      <c r="A12" s="6"/>
      <c r="B12" s="48" t="s">
        <v>17</v>
      </c>
      <c r="C12" s="66"/>
      <c r="D12" s="66"/>
      <c r="E12" s="72" t="s">
        <v>18</v>
      </c>
      <c r="F12" s="72" t="s">
        <v>219</v>
      </c>
      <c r="G12" s="68">
        <v>1.54</v>
      </c>
      <c r="H12" s="68">
        <v>1.92</v>
      </c>
      <c r="I12" s="68">
        <v>4.29</v>
      </c>
      <c r="J12" s="69">
        <v>4.33</v>
      </c>
      <c r="K12" s="69">
        <v>9.84</v>
      </c>
      <c r="L12" s="69">
        <v>12.84</v>
      </c>
      <c r="M12" s="69">
        <v>84.4</v>
      </c>
      <c r="N12" s="69">
        <v>100.1</v>
      </c>
    </row>
    <row r="13" spans="1:14" ht="15" customHeight="1">
      <c r="A13" s="6"/>
      <c r="B13" s="49" t="s">
        <v>19</v>
      </c>
      <c r="C13" s="73" t="s">
        <v>20</v>
      </c>
      <c r="D13" s="66">
        <v>25</v>
      </c>
      <c r="E13" s="74"/>
      <c r="F13" s="67"/>
      <c r="G13" s="70">
        <v>1.52</v>
      </c>
      <c r="H13" s="70">
        <v>1.9</v>
      </c>
      <c r="I13" s="70">
        <v>0.16</v>
      </c>
      <c r="J13" s="71">
        <v>0.2</v>
      </c>
      <c r="K13" s="71">
        <v>9.8000000000000007</v>
      </c>
      <c r="L13" s="71">
        <v>12.8</v>
      </c>
      <c r="M13" s="71">
        <v>47</v>
      </c>
      <c r="N13" s="71">
        <v>62.7</v>
      </c>
    </row>
    <row r="14" spans="1:14" ht="15" customHeight="1">
      <c r="A14" s="7"/>
      <c r="B14" s="49" t="s">
        <v>15</v>
      </c>
      <c r="C14" s="66">
        <v>5</v>
      </c>
      <c r="D14" s="66">
        <v>5</v>
      </c>
      <c r="E14" s="34"/>
      <c r="F14" s="67"/>
      <c r="G14" s="70">
        <v>0.02</v>
      </c>
      <c r="H14" s="70">
        <v>0.02</v>
      </c>
      <c r="I14" s="70">
        <v>4.13</v>
      </c>
      <c r="J14" s="70">
        <v>4.13</v>
      </c>
      <c r="K14" s="71">
        <v>0.04</v>
      </c>
      <c r="L14" s="71">
        <v>0.04</v>
      </c>
      <c r="M14" s="71">
        <v>37.4</v>
      </c>
      <c r="N14" s="71">
        <v>37.4</v>
      </c>
    </row>
    <row r="15" spans="1:14" ht="15" customHeight="1">
      <c r="A15" s="7"/>
      <c r="B15" s="50" t="s">
        <v>21</v>
      </c>
      <c r="C15" s="66">
        <v>50</v>
      </c>
      <c r="D15" s="66">
        <v>50</v>
      </c>
      <c r="E15" s="34" t="s">
        <v>22</v>
      </c>
      <c r="F15" s="34" t="s">
        <v>22</v>
      </c>
      <c r="G15" s="68">
        <v>0.2</v>
      </c>
      <c r="H15" s="68">
        <v>0.2</v>
      </c>
      <c r="I15" s="68">
        <v>0.2</v>
      </c>
      <c r="J15" s="68">
        <v>0.2</v>
      </c>
      <c r="K15" s="68">
        <v>4.9000000000000004</v>
      </c>
      <c r="L15" s="68">
        <v>4.9000000000000004</v>
      </c>
      <c r="M15" s="69">
        <v>23.5</v>
      </c>
      <c r="N15" s="69">
        <v>23.5</v>
      </c>
    </row>
    <row r="16" spans="1:14" ht="30.75" customHeight="1">
      <c r="A16" s="8"/>
      <c r="B16" s="48" t="s">
        <v>23</v>
      </c>
      <c r="C16" s="66"/>
      <c r="D16" s="66"/>
      <c r="E16" s="72" t="s">
        <v>24</v>
      </c>
      <c r="F16" s="72" t="s">
        <v>220</v>
      </c>
      <c r="G16" s="68">
        <v>0.18</v>
      </c>
      <c r="H16" s="68">
        <v>0.18</v>
      </c>
      <c r="I16" s="68">
        <v>0</v>
      </c>
      <c r="J16" s="69">
        <v>0</v>
      </c>
      <c r="K16" s="69">
        <v>6.16</v>
      </c>
      <c r="L16" s="69">
        <v>7.16</v>
      </c>
      <c r="M16" s="69">
        <v>26.58</v>
      </c>
      <c r="N16" s="69">
        <v>30.58</v>
      </c>
    </row>
    <row r="17" spans="1:14" ht="15" customHeight="1">
      <c r="A17" s="9"/>
      <c r="B17" s="49" t="s">
        <v>25</v>
      </c>
      <c r="C17" s="66">
        <v>0.60000000000000009</v>
      </c>
      <c r="D17" s="66">
        <v>0.7</v>
      </c>
      <c r="E17" s="75"/>
      <c r="F17" s="67"/>
      <c r="G17" s="70">
        <v>0</v>
      </c>
      <c r="H17" s="70">
        <v>0</v>
      </c>
      <c r="I17" s="70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</row>
    <row r="18" spans="1:14" ht="15" customHeight="1">
      <c r="A18" s="9"/>
      <c r="B18" s="49" t="s">
        <v>26</v>
      </c>
      <c r="C18" s="66">
        <v>6</v>
      </c>
      <c r="D18" s="66">
        <v>7</v>
      </c>
      <c r="E18" s="34"/>
      <c r="F18" s="67"/>
      <c r="G18" s="70">
        <v>0</v>
      </c>
      <c r="H18" s="70">
        <v>0</v>
      </c>
      <c r="I18" s="70">
        <v>0</v>
      </c>
      <c r="J18" s="71">
        <v>0</v>
      </c>
      <c r="K18" s="71">
        <v>6</v>
      </c>
      <c r="L18" s="71">
        <v>7</v>
      </c>
      <c r="M18" s="71">
        <v>24</v>
      </c>
      <c r="N18" s="71">
        <v>28</v>
      </c>
    </row>
    <row r="19" spans="1:14" ht="15" customHeight="1">
      <c r="A19" s="9"/>
      <c r="B19" s="49" t="s">
        <v>27</v>
      </c>
      <c r="C19" s="66">
        <v>6</v>
      </c>
      <c r="D19" s="66">
        <v>6</v>
      </c>
      <c r="E19" s="34"/>
      <c r="F19" s="67"/>
      <c r="G19" s="70">
        <v>0.18</v>
      </c>
      <c r="H19" s="70">
        <v>0.18</v>
      </c>
      <c r="I19" s="71">
        <v>0</v>
      </c>
      <c r="J19" s="71">
        <v>0</v>
      </c>
      <c r="K19" s="71">
        <v>0.16</v>
      </c>
      <c r="L19" s="71">
        <v>0.16</v>
      </c>
      <c r="M19" s="71">
        <v>2.58</v>
      </c>
      <c r="N19" s="71">
        <v>2.58</v>
      </c>
    </row>
    <row r="20" spans="1:14" ht="15" customHeight="1">
      <c r="A20" s="9"/>
      <c r="B20" s="49" t="s">
        <v>28</v>
      </c>
      <c r="C20" s="66">
        <v>180</v>
      </c>
      <c r="D20" s="66">
        <v>200</v>
      </c>
      <c r="E20" s="34"/>
      <c r="F20" s="67"/>
      <c r="G20" s="70">
        <v>0</v>
      </c>
      <c r="H20" s="70">
        <v>0</v>
      </c>
      <c r="I20" s="70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</row>
    <row r="21" spans="1:14" ht="15" customHeight="1">
      <c r="A21" s="5" t="s">
        <v>29</v>
      </c>
      <c r="B21" s="51"/>
      <c r="C21" s="76"/>
      <c r="D21" s="66"/>
      <c r="E21" s="77"/>
      <c r="F21" s="67"/>
      <c r="G21" s="78"/>
      <c r="H21" s="70"/>
      <c r="I21" s="78"/>
      <c r="J21" s="71"/>
      <c r="K21" s="79"/>
      <c r="L21" s="71"/>
      <c r="M21" s="79"/>
      <c r="N21" s="71"/>
    </row>
    <row r="22" spans="1:14" ht="15" customHeight="1">
      <c r="A22" s="10"/>
      <c r="B22" s="52" t="s">
        <v>30</v>
      </c>
      <c r="C22" s="66">
        <v>120</v>
      </c>
      <c r="D22" s="66">
        <v>120</v>
      </c>
      <c r="E22" s="72" t="s">
        <v>31</v>
      </c>
      <c r="F22" s="72" t="s">
        <v>31</v>
      </c>
      <c r="G22" s="68">
        <v>0.55000000000000004</v>
      </c>
      <c r="H22" s="68">
        <v>0.55000000000000004</v>
      </c>
      <c r="I22" s="68">
        <v>0.12</v>
      </c>
      <c r="J22" s="68">
        <v>0.12</v>
      </c>
      <c r="K22" s="68">
        <v>12.1</v>
      </c>
      <c r="L22" s="68">
        <v>12.1</v>
      </c>
      <c r="M22" s="68">
        <v>65.45</v>
      </c>
      <c r="N22" s="68">
        <v>65.45</v>
      </c>
    </row>
    <row r="23" spans="1:14" ht="15" customHeight="1">
      <c r="A23" s="11" t="s">
        <v>32</v>
      </c>
      <c r="B23" s="53"/>
      <c r="C23" s="80"/>
      <c r="D23" s="80"/>
      <c r="E23" s="81"/>
      <c r="F23" s="82"/>
      <c r="G23" s="83">
        <f t="shared" ref="G23:N23" si="0">G6+G12+G15+G16+G22</f>
        <v>10.199999999999999</v>
      </c>
      <c r="H23" s="83">
        <f t="shared" si="0"/>
        <v>12.17</v>
      </c>
      <c r="I23" s="83">
        <f t="shared" si="0"/>
        <v>13.379999999999997</v>
      </c>
      <c r="J23" s="83">
        <f t="shared" si="0"/>
        <v>14.499999999999998</v>
      </c>
      <c r="K23" s="83">
        <f t="shared" si="0"/>
        <v>53.110000000000007</v>
      </c>
      <c r="L23" s="83">
        <f t="shared" si="0"/>
        <v>61.24</v>
      </c>
      <c r="M23" s="83">
        <f t="shared" si="0"/>
        <v>391.59</v>
      </c>
      <c r="N23" s="83">
        <f t="shared" si="0"/>
        <v>451.90999999999997</v>
      </c>
    </row>
    <row r="24" spans="1:14" ht="15" customHeight="1">
      <c r="A24" s="12" t="s">
        <v>33</v>
      </c>
      <c r="B24" s="53"/>
      <c r="C24" s="80"/>
      <c r="D24" s="80"/>
      <c r="E24" s="81"/>
      <c r="F24" s="84"/>
      <c r="G24" s="85"/>
      <c r="H24" s="85"/>
      <c r="I24" s="85"/>
      <c r="J24" s="86"/>
      <c r="K24" s="86"/>
      <c r="L24" s="86"/>
      <c r="M24" s="86"/>
      <c r="N24" s="86"/>
    </row>
    <row r="25" spans="1:14" ht="30.75" customHeight="1">
      <c r="A25" s="7"/>
      <c r="B25" s="48" t="s">
        <v>34</v>
      </c>
      <c r="C25" s="66"/>
      <c r="D25" s="66"/>
      <c r="E25" s="34" t="s">
        <v>35</v>
      </c>
      <c r="F25" s="87" t="s">
        <v>220</v>
      </c>
      <c r="G25" s="68">
        <v>3.81</v>
      </c>
      <c r="H25" s="68">
        <v>4.8899999999999997</v>
      </c>
      <c r="I25" s="68">
        <v>4.5999999999999996</v>
      </c>
      <c r="J25" s="69">
        <v>6.32</v>
      </c>
      <c r="K25" s="69">
        <v>8.5399999999999991</v>
      </c>
      <c r="L25" s="69">
        <v>10.14</v>
      </c>
      <c r="M25" s="69">
        <v>93.38</v>
      </c>
      <c r="N25" s="69">
        <v>119.11</v>
      </c>
    </row>
    <row r="26" spans="1:14" ht="15" customHeight="1">
      <c r="A26" s="9"/>
      <c r="B26" s="49" t="s">
        <v>36</v>
      </c>
      <c r="C26" s="66">
        <v>19</v>
      </c>
      <c r="D26" s="66">
        <v>19</v>
      </c>
      <c r="E26" s="88"/>
      <c r="F26" s="67"/>
      <c r="G26" s="70">
        <v>1.41</v>
      </c>
      <c r="H26" s="70">
        <v>1.97</v>
      </c>
      <c r="I26" s="70">
        <v>0.49</v>
      </c>
      <c r="J26" s="70">
        <v>1.35</v>
      </c>
      <c r="K26" s="71">
        <v>0</v>
      </c>
      <c r="L26" s="71">
        <v>0</v>
      </c>
      <c r="M26" s="71">
        <v>10.08</v>
      </c>
      <c r="N26" s="71">
        <v>19.03</v>
      </c>
    </row>
    <row r="27" spans="1:14" ht="15" customHeight="1">
      <c r="A27" s="9"/>
      <c r="B27" s="49" t="s">
        <v>13</v>
      </c>
      <c r="C27" s="66">
        <v>13</v>
      </c>
      <c r="D27" s="66">
        <v>13</v>
      </c>
      <c r="E27" s="88"/>
      <c r="F27" s="67"/>
      <c r="G27" s="206">
        <v>1.51</v>
      </c>
      <c r="H27" s="206">
        <v>1.51</v>
      </c>
      <c r="I27" s="206">
        <v>1.04</v>
      </c>
      <c r="J27" s="206">
        <v>1.04</v>
      </c>
      <c r="K27" s="206">
        <v>0.08</v>
      </c>
      <c r="L27" s="206">
        <v>0.08</v>
      </c>
      <c r="M27" s="206">
        <v>18.8</v>
      </c>
      <c r="N27" s="206">
        <v>18.8</v>
      </c>
    </row>
    <row r="28" spans="1:14" ht="15" customHeight="1">
      <c r="A28" s="13"/>
      <c r="B28" s="49" t="s">
        <v>37</v>
      </c>
      <c r="C28" s="14">
        <v>58</v>
      </c>
      <c r="D28" s="14">
        <v>65</v>
      </c>
      <c r="E28" s="88"/>
      <c r="F28" s="67"/>
      <c r="G28" s="70">
        <v>0.38</v>
      </c>
      <c r="H28" s="70">
        <v>0.5</v>
      </c>
      <c r="I28" s="70">
        <v>0.1</v>
      </c>
      <c r="J28" s="70">
        <v>0.28000000000000003</v>
      </c>
      <c r="K28" s="71">
        <v>5.14</v>
      </c>
      <c r="L28" s="71">
        <v>5.74</v>
      </c>
      <c r="M28" s="71">
        <v>23.08</v>
      </c>
      <c r="N28" s="71">
        <v>33.49</v>
      </c>
    </row>
    <row r="29" spans="1:14" ht="15" customHeight="1">
      <c r="A29" s="9"/>
      <c r="B29" s="49" t="s">
        <v>38</v>
      </c>
      <c r="C29" s="66">
        <v>40</v>
      </c>
      <c r="D29" s="66">
        <v>42</v>
      </c>
      <c r="E29" s="34"/>
      <c r="F29" s="67"/>
      <c r="G29" s="70">
        <v>7.0000000000000007E-2</v>
      </c>
      <c r="H29" s="70">
        <v>0.38</v>
      </c>
      <c r="I29" s="70">
        <v>0.02</v>
      </c>
      <c r="J29" s="70">
        <v>0.03</v>
      </c>
      <c r="K29" s="71">
        <v>1.76</v>
      </c>
      <c r="L29" s="71">
        <v>2.13</v>
      </c>
      <c r="M29" s="71">
        <v>7.16</v>
      </c>
      <c r="N29" s="71">
        <v>9.4</v>
      </c>
    </row>
    <row r="30" spans="1:14" ht="15" customHeight="1">
      <c r="A30" s="9"/>
      <c r="B30" s="49" t="s">
        <v>39</v>
      </c>
      <c r="C30" s="73" t="s">
        <v>40</v>
      </c>
      <c r="D30" s="73" t="s">
        <v>104</v>
      </c>
      <c r="E30" s="88"/>
      <c r="F30" s="67"/>
      <c r="G30" s="70">
        <v>0.06</v>
      </c>
      <c r="H30" s="70">
        <v>0.09</v>
      </c>
      <c r="I30" s="70">
        <v>0</v>
      </c>
      <c r="J30" s="71">
        <v>0</v>
      </c>
      <c r="K30" s="71">
        <v>0.38</v>
      </c>
      <c r="L30" s="71">
        <v>0.5</v>
      </c>
      <c r="M30" s="71">
        <v>1.79</v>
      </c>
      <c r="N30" s="71">
        <v>2.84</v>
      </c>
    </row>
    <row r="31" spans="1:14" ht="15" customHeight="1">
      <c r="A31" s="9"/>
      <c r="B31" s="49" t="s">
        <v>41</v>
      </c>
      <c r="C31" s="73" t="s">
        <v>40</v>
      </c>
      <c r="D31" s="73" t="s">
        <v>104</v>
      </c>
      <c r="E31" s="88"/>
      <c r="F31" s="67"/>
      <c r="G31" s="70">
        <v>0.1</v>
      </c>
      <c r="H31" s="70">
        <v>0.12</v>
      </c>
      <c r="I31" s="70">
        <v>0</v>
      </c>
      <c r="J31" s="71">
        <v>0</v>
      </c>
      <c r="K31" s="71">
        <v>0.59</v>
      </c>
      <c r="L31" s="71">
        <v>0.7</v>
      </c>
      <c r="M31" s="71">
        <v>2.67</v>
      </c>
      <c r="N31" s="71">
        <v>3.02</v>
      </c>
    </row>
    <row r="32" spans="1:14" ht="15" customHeight="1">
      <c r="A32" s="9"/>
      <c r="B32" s="49" t="s">
        <v>42</v>
      </c>
      <c r="C32" s="66">
        <v>4</v>
      </c>
      <c r="D32" s="66">
        <v>5</v>
      </c>
      <c r="E32" s="34"/>
      <c r="F32" s="67"/>
      <c r="G32" s="70">
        <v>0.14000000000000001</v>
      </c>
      <c r="H32" s="70">
        <v>0.15</v>
      </c>
      <c r="I32" s="70">
        <v>0</v>
      </c>
      <c r="J32" s="70">
        <v>0</v>
      </c>
      <c r="K32" s="71">
        <v>0.47</v>
      </c>
      <c r="L32" s="71">
        <v>0.56000000000000005</v>
      </c>
      <c r="M32" s="71">
        <v>2.52</v>
      </c>
      <c r="N32" s="71">
        <v>3.42</v>
      </c>
    </row>
    <row r="33" spans="1:14" ht="15" customHeight="1">
      <c r="A33" s="9"/>
      <c r="B33" s="49" t="s">
        <v>15</v>
      </c>
      <c r="C33" s="66">
        <v>2</v>
      </c>
      <c r="D33" s="66">
        <v>2</v>
      </c>
      <c r="E33" s="88"/>
      <c r="F33" s="67"/>
      <c r="G33" s="70">
        <v>0.01</v>
      </c>
      <c r="H33" s="70">
        <v>0.01</v>
      </c>
      <c r="I33" s="70">
        <v>1.65</v>
      </c>
      <c r="J33" s="70">
        <v>1.65</v>
      </c>
      <c r="K33" s="71">
        <v>0.01</v>
      </c>
      <c r="L33" s="71">
        <v>0.01</v>
      </c>
      <c r="M33" s="71">
        <v>14.96</v>
      </c>
      <c r="N33" s="71">
        <v>14.96</v>
      </c>
    </row>
    <row r="34" spans="1:14" ht="15" customHeight="1">
      <c r="A34" s="9"/>
      <c r="B34" s="49" t="s">
        <v>43</v>
      </c>
      <c r="C34" s="66">
        <v>1</v>
      </c>
      <c r="D34" s="66">
        <v>1</v>
      </c>
      <c r="E34" s="34"/>
      <c r="F34" s="67"/>
      <c r="G34" s="70">
        <v>0</v>
      </c>
      <c r="H34" s="70">
        <v>0</v>
      </c>
      <c r="I34" s="70">
        <v>1</v>
      </c>
      <c r="J34" s="70">
        <v>1</v>
      </c>
      <c r="K34" s="71">
        <v>0</v>
      </c>
      <c r="L34" s="71">
        <v>0</v>
      </c>
      <c r="M34" s="71">
        <v>9</v>
      </c>
      <c r="N34" s="71">
        <v>9</v>
      </c>
    </row>
    <row r="35" spans="1:14" ht="15" customHeight="1">
      <c r="A35" s="9"/>
      <c r="B35" s="49" t="s">
        <v>44</v>
      </c>
      <c r="C35" s="66">
        <v>6</v>
      </c>
      <c r="D35" s="66">
        <v>8</v>
      </c>
      <c r="E35" s="75"/>
      <c r="F35" s="67"/>
      <c r="G35" s="70">
        <v>0.13</v>
      </c>
      <c r="H35" s="70">
        <v>0.16</v>
      </c>
      <c r="I35" s="70">
        <v>0.3</v>
      </c>
      <c r="J35" s="70">
        <v>0.97</v>
      </c>
      <c r="K35" s="71">
        <v>0.11</v>
      </c>
      <c r="L35" s="71">
        <v>0.42</v>
      </c>
      <c r="M35" s="71">
        <v>3.32</v>
      </c>
      <c r="N35" s="71">
        <v>5.15</v>
      </c>
    </row>
    <row r="36" spans="1:14" ht="15" customHeight="1">
      <c r="A36" s="9"/>
      <c r="B36" s="49" t="s">
        <v>28</v>
      </c>
      <c r="C36" s="66">
        <v>110</v>
      </c>
      <c r="D36" s="66">
        <v>160</v>
      </c>
      <c r="E36" s="34"/>
      <c r="F36" s="72"/>
      <c r="G36" s="70">
        <v>0</v>
      </c>
      <c r="H36" s="70">
        <v>0</v>
      </c>
      <c r="I36" s="70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</row>
    <row r="37" spans="1:14" ht="15" customHeight="1">
      <c r="A37" s="9"/>
      <c r="B37" s="48" t="s">
        <v>46</v>
      </c>
      <c r="C37" s="66"/>
      <c r="D37" s="66"/>
      <c r="E37" s="34" t="s">
        <v>47</v>
      </c>
      <c r="F37" s="67" t="s">
        <v>221</v>
      </c>
      <c r="G37" s="68">
        <v>10.16</v>
      </c>
      <c r="H37" s="68">
        <v>14.79</v>
      </c>
      <c r="I37" s="69">
        <v>6.36</v>
      </c>
      <c r="J37" s="69">
        <v>11.69</v>
      </c>
      <c r="K37" s="69">
        <v>3.28</v>
      </c>
      <c r="L37" s="69">
        <v>3.67</v>
      </c>
      <c r="M37" s="89">
        <v>110.98</v>
      </c>
      <c r="N37" s="69">
        <v>183.25</v>
      </c>
    </row>
    <row r="38" spans="1:14" ht="15" customHeight="1">
      <c r="A38" s="9"/>
      <c r="B38" s="49" t="s">
        <v>36</v>
      </c>
      <c r="C38" s="66">
        <v>73</v>
      </c>
      <c r="D38" s="66">
        <v>85</v>
      </c>
      <c r="E38" s="90"/>
      <c r="F38" s="67"/>
      <c r="G38" s="70">
        <v>9.56</v>
      </c>
      <c r="H38" s="70">
        <v>14.23</v>
      </c>
      <c r="I38" s="70">
        <v>3.32</v>
      </c>
      <c r="J38" s="71">
        <v>8.15</v>
      </c>
      <c r="K38" s="71">
        <v>0</v>
      </c>
      <c r="L38" s="71">
        <v>0</v>
      </c>
      <c r="M38" s="71">
        <v>68.400000000000006</v>
      </c>
      <c r="N38" s="71">
        <v>136.97</v>
      </c>
    </row>
    <row r="39" spans="1:14" ht="15" customHeight="1">
      <c r="A39" s="9"/>
      <c r="B39" s="49" t="s">
        <v>39</v>
      </c>
      <c r="C39" s="73" t="s">
        <v>48</v>
      </c>
      <c r="D39" s="73" t="s">
        <v>48</v>
      </c>
      <c r="E39" s="91"/>
      <c r="F39" s="67"/>
      <c r="G39" s="70">
        <v>0.04</v>
      </c>
      <c r="H39" s="70">
        <v>0.03</v>
      </c>
      <c r="I39" s="70">
        <v>0</v>
      </c>
      <c r="J39" s="70">
        <v>0</v>
      </c>
      <c r="K39" s="71">
        <v>0.22</v>
      </c>
      <c r="L39" s="71">
        <v>0.2</v>
      </c>
      <c r="M39" s="71">
        <v>1.07</v>
      </c>
      <c r="N39" s="71">
        <v>0.84</v>
      </c>
    </row>
    <row r="40" spans="1:14" ht="15" customHeight="1">
      <c r="A40" s="9"/>
      <c r="B40" s="49" t="s">
        <v>41</v>
      </c>
      <c r="C40" s="66">
        <v>12</v>
      </c>
      <c r="D40" s="66">
        <v>12</v>
      </c>
      <c r="E40" s="34"/>
      <c r="F40" s="67"/>
      <c r="G40" s="70">
        <v>0.08</v>
      </c>
      <c r="H40" s="70">
        <v>7.0000000000000007E-2</v>
      </c>
      <c r="I40" s="70">
        <v>0</v>
      </c>
      <c r="J40" s="70">
        <v>0</v>
      </c>
      <c r="K40" s="71">
        <v>0.47</v>
      </c>
      <c r="L40" s="71">
        <v>0.45</v>
      </c>
      <c r="M40" s="71">
        <v>2.15</v>
      </c>
      <c r="N40" s="71">
        <v>2</v>
      </c>
    </row>
    <row r="41" spans="1:14" ht="15" customHeight="1">
      <c r="A41" s="9"/>
      <c r="B41" s="49" t="s">
        <v>42</v>
      </c>
      <c r="C41" s="66">
        <v>4</v>
      </c>
      <c r="D41" s="66">
        <v>4</v>
      </c>
      <c r="E41" s="34"/>
      <c r="F41" s="67"/>
      <c r="G41" s="70">
        <v>0.14000000000000001</v>
      </c>
      <c r="H41" s="70">
        <v>0.12</v>
      </c>
      <c r="I41" s="70">
        <v>0</v>
      </c>
      <c r="J41" s="70">
        <v>0</v>
      </c>
      <c r="K41" s="71">
        <v>0.47</v>
      </c>
      <c r="L41" s="71">
        <v>0.46</v>
      </c>
      <c r="M41" s="71">
        <v>2.52</v>
      </c>
      <c r="N41" s="71">
        <v>1.94</v>
      </c>
    </row>
    <row r="42" spans="1:14" ht="15" customHeight="1">
      <c r="A42" s="9"/>
      <c r="B42" s="49" t="s">
        <v>49</v>
      </c>
      <c r="C42" s="66">
        <v>3</v>
      </c>
      <c r="D42" s="66">
        <v>3</v>
      </c>
      <c r="E42" s="34"/>
      <c r="F42" s="67"/>
      <c r="G42" s="70">
        <v>0.34</v>
      </c>
      <c r="H42" s="70">
        <v>0.34</v>
      </c>
      <c r="I42" s="70">
        <v>0.04</v>
      </c>
      <c r="J42" s="70">
        <v>0.04</v>
      </c>
      <c r="K42" s="71">
        <v>2.12</v>
      </c>
      <c r="L42" s="71">
        <v>2.56</v>
      </c>
      <c r="M42" s="71">
        <v>9.84</v>
      </c>
      <c r="N42" s="71">
        <v>10</v>
      </c>
    </row>
    <row r="43" spans="1:14" ht="15" customHeight="1">
      <c r="A43" s="9"/>
      <c r="B43" s="49" t="s">
        <v>43</v>
      </c>
      <c r="C43" s="66">
        <v>3</v>
      </c>
      <c r="D43" s="66">
        <v>3.5</v>
      </c>
      <c r="E43" s="34"/>
      <c r="F43" s="67"/>
      <c r="G43" s="78">
        <v>0</v>
      </c>
      <c r="H43" s="70">
        <v>0</v>
      </c>
      <c r="I43" s="78">
        <v>3</v>
      </c>
      <c r="J43" s="71">
        <v>3.5</v>
      </c>
      <c r="K43" s="79">
        <v>0</v>
      </c>
      <c r="L43" s="71">
        <v>0</v>
      </c>
      <c r="M43" s="79">
        <v>27</v>
      </c>
      <c r="N43" s="71">
        <v>31.5</v>
      </c>
    </row>
    <row r="44" spans="1:14" ht="15" customHeight="1">
      <c r="A44" s="9"/>
      <c r="B44" s="49" t="s">
        <v>28</v>
      </c>
      <c r="C44" s="66">
        <v>10</v>
      </c>
      <c r="D44" s="66">
        <v>10</v>
      </c>
      <c r="E44" s="34"/>
      <c r="F44" s="67"/>
      <c r="G44" s="78">
        <v>0</v>
      </c>
      <c r="H44" s="70">
        <v>0</v>
      </c>
      <c r="I44" s="78">
        <v>0</v>
      </c>
      <c r="J44" s="71">
        <v>0</v>
      </c>
      <c r="K44" s="79">
        <v>0</v>
      </c>
      <c r="L44" s="71">
        <v>0</v>
      </c>
      <c r="M44" s="79">
        <v>0</v>
      </c>
      <c r="N44" s="71">
        <v>0</v>
      </c>
    </row>
    <row r="45" spans="1:14" ht="15" customHeight="1">
      <c r="A45" s="9"/>
      <c r="B45" s="48" t="s">
        <v>50</v>
      </c>
      <c r="C45" s="66"/>
      <c r="D45" s="66"/>
      <c r="E45" s="34" t="s">
        <v>51</v>
      </c>
      <c r="F45" s="67" t="s">
        <v>11</v>
      </c>
      <c r="G45" s="68">
        <v>3.27</v>
      </c>
      <c r="H45" s="68">
        <v>3.82</v>
      </c>
      <c r="I45" s="68">
        <v>2.64</v>
      </c>
      <c r="J45" s="69">
        <v>3.47</v>
      </c>
      <c r="K45" s="69">
        <v>18.38</v>
      </c>
      <c r="L45" s="69">
        <v>21.78</v>
      </c>
      <c r="M45" s="69">
        <v>96.2</v>
      </c>
      <c r="N45" s="69">
        <v>124.51</v>
      </c>
    </row>
    <row r="46" spans="1:14" ht="15" customHeight="1">
      <c r="A46" s="9"/>
      <c r="B46" s="49" t="s">
        <v>52</v>
      </c>
      <c r="C46" s="66">
        <v>27</v>
      </c>
      <c r="D46" s="66">
        <v>32</v>
      </c>
      <c r="E46" s="92"/>
      <c r="F46" s="93"/>
      <c r="G46" s="94">
        <v>3.26</v>
      </c>
      <c r="H46" s="94">
        <v>3.81</v>
      </c>
      <c r="I46" s="94">
        <v>0.16</v>
      </c>
      <c r="J46" s="95">
        <v>0.18</v>
      </c>
      <c r="K46" s="95">
        <v>18.36</v>
      </c>
      <c r="L46" s="95">
        <v>21.76</v>
      </c>
      <c r="M46" s="95">
        <v>73.8</v>
      </c>
      <c r="N46" s="95">
        <v>94.72</v>
      </c>
    </row>
    <row r="47" spans="1:14" ht="15" customHeight="1">
      <c r="A47" s="9"/>
      <c r="B47" s="49" t="s">
        <v>15</v>
      </c>
      <c r="C47" s="66">
        <v>3</v>
      </c>
      <c r="D47" s="66">
        <v>4</v>
      </c>
      <c r="E47" s="92"/>
      <c r="F47" s="93"/>
      <c r="G47" s="78">
        <v>0.01</v>
      </c>
      <c r="H47" s="70">
        <v>0.01</v>
      </c>
      <c r="I47" s="78">
        <v>2.48</v>
      </c>
      <c r="J47" s="70">
        <v>3.29</v>
      </c>
      <c r="K47" s="79">
        <v>0.02</v>
      </c>
      <c r="L47" s="71">
        <v>0.02</v>
      </c>
      <c r="M47" s="79">
        <v>22.4</v>
      </c>
      <c r="N47" s="71">
        <v>29.79</v>
      </c>
    </row>
    <row r="48" spans="1:14" ht="15" customHeight="1">
      <c r="A48" s="9"/>
      <c r="B48" s="49" t="s">
        <v>28</v>
      </c>
      <c r="C48" s="66">
        <v>90</v>
      </c>
      <c r="D48" s="66">
        <v>100</v>
      </c>
      <c r="E48" s="92"/>
      <c r="F48" s="93"/>
      <c r="G48" s="94">
        <v>0</v>
      </c>
      <c r="H48" s="96">
        <v>0</v>
      </c>
      <c r="I48" s="94">
        <v>0</v>
      </c>
      <c r="J48" s="97">
        <v>0</v>
      </c>
      <c r="K48" s="95">
        <v>0</v>
      </c>
      <c r="L48" s="97">
        <v>0</v>
      </c>
      <c r="M48" s="95">
        <v>0</v>
      </c>
      <c r="N48" s="97">
        <v>0</v>
      </c>
    </row>
    <row r="49" spans="1:14" ht="31.5" customHeight="1">
      <c r="A49" s="9"/>
      <c r="B49" s="48" t="s">
        <v>53</v>
      </c>
      <c r="C49" s="66"/>
      <c r="D49" s="98"/>
      <c r="E49" s="72" t="s">
        <v>54</v>
      </c>
      <c r="F49" s="87" t="s">
        <v>22</v>
      </c>
      <c r="G49" s="68">
        <v>0.5</v>
      </c>
      <c r="H49" s="68">
        <v>0.85</v>
      </c>
      <c r="I49" s="68">
        <v>2.02</v>
      </c>
      <c r="J49" s="69">
        <v>2.5499999999999998</v>
      </c>
      <c r="K49" s="69">
        <v>1.54</v>
      </c>
      <c r="L49" s="69">
        <v>2.57</v>
      </c>
      <c r="M49" s="69">
        <v>26.82</v>
      </c>
      <c r="N49" s="69">
        <v>37.200000000000003</v>
      </c>
    </row>
    <row r="50" spans="1:14" ht="15" customHeight="1">
      <c r="A50" s="9"/>
      <c r="B50" s="49" t="s">
        <v>55</v>
      </c>
      <c r="C50" s="66">
        <v>29</v>
      </c>
      <c r="D50" s="66">
        <v>49</v>
      </c>
      <c r="E50" s="88"/>
      <c r="F50" s="67"/>
      <c r="G50" s="70">
        <v>0.43</v>
      </c>
      <c r="H50" s="70">
        <v>0.72</v>
      </c>
      <c r="I50" s="70">
        <v>0.02</v>
      </c>
      <c r="J50" s="71">
        <v>0.04</v>
      </c>
      <c r="K50" s="71">
        <v>1.1299999999999999</v>
      </c>
      <c r="L50" s="71">
        <v>1.88</v>
      </c>
      <c r="M50" s="71">
        <v>6.72</v>
      </c>
      <c r="N50" s="71">
        <v>11.2</v>
      </c>
    </row>
    <row r="51" spans="1:14" ht="15" customHeight="1">
      <c r="A51" s="9"/>
      <c r="B51" s="49" t="s">
        <v>39</v>
      </c>
      <c r="C51" s="66">
        <v>8</v>
      </c>
      <c r="D51" s="66">
        <v>12</v>
      </c>
      <c r="E51" s="34"/>
      <c r="F51" s="67"/>
      <c r="G51" s="70">
        <v>7.0000000000000007E-2</v>
      </c>
      <c r="H51" s="70">
        <v>0.13</v>
      </c>
      <c r="I51" s="70">
        <v>0</v>
      </c>
      <c r="J51" s="71">
        <v>0.01</v>
      </c>
      <c r="K51" s="71">
        <v>0.41</v>
      </c>
      <c r="L51" s="71">
        <v>0.69</v>
      </c>
      <c r="M51" s="71">
        <v>2.1</v>
      </c>
      <c r="N51" s="71">
        <v>3.5</v>
      </c>
    </row>
    <row r="52" spans="1:14" ht="15" customHeight="1">
      <c r="A52" s="9"/>
      <c r="B52" s="49" t="s">
        <v>43</v>
      </c>
      <c r="C52" s="66">
        <v>2</v>
      </c>
      <c r="D52" s="66">
        <v>2.5</v>
      </c>
      <c r="E52" s="74"/>
      <c r="F52" s="67"/>
      <c r="G52" s="70">
        <v>0</v>
      </c>
      <c r="H52" s="70">
        <v>0</v>
      </c>
      <c r="I52" s="70">
        <v>2</v>
      </c>
      <c r="J52" s="71">
        <v>2.5</v>
      </c>
      <c r="K52" s="71">
        <v>0</v>
      </c>
      <c r="L52" s="71">
        <v>0</v>
      </c>
      <c r="M52" s="71">
        <v>18</v>
      </c>
      <c r="N52" s="71">
        <v>22.5</v>
      </c>
    </row>
    <row r="53" spans="1:14" ht="30" customHeight="1">
      <c r="A53" s="9"/>
      <c r="B53" s="48" t="s">
        <v>56</v>
      </c>
      <c r="C53" s="66"/>
      <c r="D53" s="66"/>
      <c r="E53" s="34" t="s">
        <v>35</v>
      </c>
      <c r="F53" s="67" t="s">
        <v>24</v>
      </c>
      <c r="G53" s="68">
        <v>7.0000000000000007E-2</v>
      </c>
      <c r="H53" s="68">
        <v>0.08</v>
      </c>
      <c r="I53" s="68">
        <v>7.0000000000000007E-2</v>
      </c>
      <c r="J53" s="69">
        <v>0.08</v>
      </c>
      <c r="K53" s="69">
        <v>7.67</v>
      </c>
      <c r="L53" s="69">
        <v>8.86</v>
      </c>
      <c r="M53" s="69">
        <v>31.99</v>
      </c>
      <c r="N53" s="69">
        <v>36.93</v>
      </c>
    </row>
    <row r="54" spans="1:14" ht="15" customHeight="1">
      <c r="A54" s="9"/>
      <c r="B54" s="49" t="s">
        <v>57</v>
      </c>
      <c r="C54" s="66">
        <v>20</v>
      </c>
      <c r="D54" s="66">
        <v>22</v>
      </c>
      <c r="E54" s="72"/>
      <c r="F54" s="67"/>
      <c r="G54" s="70">
        <v>7.0000000000000007E-2</v>
      </c>
      <c r="H54" s="70">
        <v>0.08</v>
      </c>
      <c r="I54" s="70">
        <v>7.0000000000000007E-2</v>
      </c>
      <c r="J54" s="71">
        <v>0.08</v>
      </c>
      <c r="K54" s="71">
        <v>1.67</v>
      </c>
      <c r="L54" s="71">
        <v>1.86</v>
      </c>
      <c r="M54" s="71">
        <v>7.99</v>
      </c>
      <c r="N54" s="71">
        <v>8.93</v>
      </c>
    </row>
    <row r="55" spans="1:14" ht="15" customHeight="1">
      <c r="A55" s="9"/>
      <c r="B55" s="49" t="s">
        <v>26</v>
      </c>
      <c r="C55" s="66">
        <v>6</v>
      </c>
      <c r="D55" s="66">
        <v>7</v>
      </c>
      <c r="E55" s="72"/>
      <c r="F55" s="67"/>
      <c r="G55" s="70">
        <v>0</v>
      </c>
      <c r="H55" s="70">
        <v>0</v>
      </c>
      <c r="I55" s="70">
        <v>0</v>
      </c>
      <c r="J55" s="71">
        <v>0</v>
      </c>
      <c r="K55" s="71">
        <v>6</v>
      </c>
      <c r="L55" s="71">
        <v>7</v>
      </c>
      <c r="M55" s="71">
        <v>24</v>
      </c>
      <c r="N55" s="71">
        <v>28</v>
      </c>
    </row>
    <row r="56" spans="1:14" ht="15" customHeight="1">
      <c r="A56" s="9"/>
      <c r="B56" s="49" t="s">
        <v>28</v>
      </c>
      <c r="C56" s="66">
        <v>160</v>
      </c>
      <c r="D56" s="66">
        <v>190</v>
      </c>
      <c r="E56" s="72"/>
      <c r="F56" s="67"/>
      <c r="G56" s="70">
        <v>0</v>
      </c>
      <c r="H56" s="70">
        <v>0</v>
      </c>
      <c r="I56" s="70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</row>
    <row r="57" spans="1:14" ht="15" customHeight="1">
      <c r="A57" s="9"/>
      <c r="B57" s="48" t="s">
        <v>58</v>
      </c>
      <c r="C57" s="66">
        <v>20</v>
      </c>
      <c r="D57" s="76">
        <v>27</v>
      </c>
      <c r="E57" s="72" t="s">
        <v>59</v>
      </c>
      <c r="F57" s="99" t="s">
        <v>222</v>
      </c>
      <c r="G57" s="68">
        <v>1.52</v>
      </c>
      <c r="H57" s="68">
        <v>2.0499999999999998</v>
      </c>
      <c r="I57" s="68">
        <v>0.16</v>
      </c>
      <c r="J57" s="69">
        <v>0.22</v>
      </c>
      <c r="K57" s="69">
        <v>9.8000000000000007</v>
      </c>
      <c r="L57" s="69">
        <v>13.8</v>
      </c>
      <c r="M57" s="69">
        <v>47</v>
      </c>
      <c r="N57" s="69">
        <v>67.599999999999994</v>
      </c>
    </row>
    <row r="58" spans="1:14" ht="15" customHeight="1">
      <c r="A58" s="10"/>
      <c r="B58" s="52" t="s">
        <v>60</v>
      </c>
      <c r="C58" s="76">
        <v>28</v>
      </c>
      <c r="D58" s="76">
        <v>35</v>
      </c>
      <c r="E58" s="100" t="s">
        <v>61</v>
      </c>
      <c r="F58" s="99" t="s">
        <v>223</v>
      </c>
      <c r="G58" s="101">
        <v>1.57</v>
      </c>
      <c r="H58" s="101">
        <v>1.96</v>
      </c>
      <c r="I58" s="101">
        <v>0.31</v>
      </c>
      <c r="J58" s="102">
        <v>0.39</v>
      </c>
      <c r="K58" s="102">
        <v>13.8</v>
      </c>
      <c r="L58" s="102">
        <v>17.3</v>
      </c>
      <c r="M58" s="102">
        <v>65</v>
      </c>
      <c r="N58" s="102">
        <v>81</v>
      </c>
    </row>
    <row r="59" spans="1:14" ht="15" customHeight="1">
      <c r="A59" s="11" t="s">
        <v>62</v>
      </c>
      <c r="B59" s="53"/>
      <c r="C59" s="80"/>
      <c r="D59" s="80"/>
      <c r="E59" s="81"/>
      <c r="F59" s="82"/>
      <c r="G59" s="83">
        <f t="shared" ref="G59:N59" si="1">G25+G37+G45+G49+G53+G57+G58</f>
        <v>20.900000000000002</v>
      </c>
      <c r="H59" s="83">
        <f t="shared" si="1"/>
        <v>28.44</v>
      </c>
      <c r="I59" s="83">
        <f t="shared" si="1"/>
        <v>16.16</v>
      </c>
      <c r="J59" s="83">
        <f t="shared" si="1"/>
        <v>24.719999999999995</v>
      </c>
      <c r="K59" s="83">
        <f t="shared" si="1"/>
        <v>63.009999999999991</v>
      </c>
      <c r="L59" s="83">
        <f t="shared" si="1"/>
        <v>78.12</v>
      </c>
      <c r="M59" s="83">
        <f t="shared" si="1"/>
        <v>471.37</v>
      </c>
      <c r="N59" s="83">
        <f t="shared" si="1"/>
        <v>649.6</v>
      </c>
    </row>
    <row r="60" spans="1:14" ht="15" customHeight="1">
      <c r="A60" s="12" t="s">
        <v>63</v>
      </c>
      <c r="B60" s="53"/>
      <c r="C60" s="80"/>
      <c r="D60" s="80"/>
      <c r="E60" s="81"/>
      <c r="F60" s="82"/>
      <c r="G60" s="103"/>
      <c r="H60" s="103"/>
      <c r="I60" s="103"/>
      <c r="J60" s="104"/>
      <c r="K60" s="104"/>
      <c r="L60" s="104"/>
      <c r="M60" s="104" t="s">
        <v>64</v>
      </c>
      <c r="N60" s="104"/>
    </row>
    <row r="61" spans="1:14" ht="15" customHeight="1">
      <c r="A61" s="9"/>
      <c r="B61" s="48" t="s">
        <v>65</v>
      </c>
      <c r="C61" s="105"/>
      <c r="D61" s="106"/>
      <c r="E61" s="72" t="s">
        <v>22</v>
      </c>
      <c r="F61" s="67" t="s">
        <v>221</v>
      </c>
      <c r="G61" s="68">
        <v>3.5</v>
      </c>
      <c r="H61" s="68">
        <v>4.57</v>
      </c>
      <c r="I61" s="68">
        <v>3.59</v>
      </c>
      <c r="J61" s="69">
        <v>4.1100000000000003</v>
      </c>
      <c r="K61" s="69">
        <v>27.71</v>
      </c>
      <c r="L61" s="69">
        <v>35.770000000000003</v>
      </c>
      <c r="M61" s="69">
        <v>128.84</v>
      </c>
      <c r="N61" s="69">
        <v>168.61</v>
      </c>
    </row>
    <row r="62" spans="1:14" ht="15" customHeight="1">
      <c r="A62" s="9"/>
      <c r="B62" s="49" t="s">
        <v>49</v>
      </c>
      <c r="C62" s="66">
        <v>30</v>
      </c>
      <c r="D62" s="66">
        <v>40</v>
      </c>
      <c r="E62" s="107"/>
      <c r="F62" s="108"/>
      <c r="G62" s="70">
        <v>2.94</v>
      </c>
      <c r="H62" s="70">
        <v>3.92</v>
      </c>
      <c r="I62" s="70">
        <v>0.14000000000000001</v>
      </c>
      <c r="J62" s="71">
        <v>0.18</v>
      </c>
      <c r="K62" s="71">
        <v>21.96</v>
      </c>
      <c r="L62" s="71">
        <v>29.28</v>
      </c>
      <c r="M62" s="71">
        <v>72.459999999999994</v>
      </c>
      <c r="N62" s="71">
        <v>104.61</v>
      </c>
    </row>
    <row r="63" spans="1:14" ht="15" customHeight="1">
      <c r="A63" s="9"/>
      <c r="B63" s="49" t="s">
        <v>14</v>
      </c>
      <c r="C63" s="66">
        <v>15</v>
      </c>
      <c r="D63" s="66">
        <v>20</v>
      </c>
      <c r="E63" s="107"/>
      <c r="F63" s="108"/>
      <c r="G63" s="70">
        <v>0.26</v>
      </c>
      <c r="H63" s="70">
        <v>0.34</v>
      </c>
      <c r="I63" s="70">
        <v>0.18</v>
      </c>
      <c r="J63" s="70">
        <v>0.24</v>
      </c>
      <c r="K63" s="71">
        <v>0.7</v>
      </c>
      <c r="L63" s="71">
        <v>0.93</v>
      </c>
      <c r="M63" s="71">
        <v>5.51</v>
      </c>
      <c r="N63" s="71">
        <v>7.34</v>
      </c>
    </row>
    <row r="64" spans="1:14" ht="15" customHeight="1">
      <c r="A64" s="9"/>
      <c r="B64" s="49" t="s">
        <v>13</v>
      </c>
      <c r="C64" s="66">
        <v>5.5</v>
      </c>
      <c r="D64" s="66">
        <v>5.5</v>
      </c>
      <c r="E64" s="29"/>
      <c r="F64" s="108"/>
      <c r="G64" s="70">
        <v>0.28999999999999998</v>
      </c>
      <c r="H64" s="70">
        <v>0.28999999999999998</v>
      </c>
      <c r="I64" s="70">
        <v>0.21</v>
      </c>
      <c r="J64" s="70">
        <v>0.21</v>
      </c>
      <c r="K64" s="71">
        <v>0.03</v>
      </c>
      <c r="L64" s="71">
        <v>0.03</v>
      </c>
      <c r="M64" s="71">
        <v>3.17</v>
      </c>
      <c r="N64" s="71">
        <v>3.17</v>
      </c>
    </row>
    <row r="65" spans="1:14" ht="15" customHeight="1">
      <c r="A65" s="9"/>
      <c r="B65" s="49" t="s">
        <v>26</v>
      </c>
      <c r="C65" s="66">
        <v>5</v>
      </c>
      <c r="D65" s="66">
        <v>5.5</v>
      </c>
      <c r="E65" s="29"/>
      <c r="F65" s="108"/>
      <c r="G65" s="70">
        <v>0</v>
      </c>
      <c r="H65" s="70">
        <v>0</v>
      </c>
      <c r="I65" s="70">
        <v>0</v>
      </c>
      <c r="J65" s="70">
        <v>0</v>
      </c>
      <c r="K65" s="71">
        <v>5</v>
      </c>
      <c r="L65" s="71">
        <v>5.5</v>
      </c>
      <c r="M65" s="71">
        <v>20</v>
      </c>
      <c r="N65" s="71">
        <v>22</v>
      </c>
    </row>
    <row r="66" spans="1:14" ht="15" customHeight="1">
      <c r="A66" s="9"/>
      <c r="B66" s="49" t="s">
        <v>66</v>
      </c>
      <c r="C66" s="66">
        <v>0.7</v>
      </c>
      <c r="D66" s="66">
        <v>0.9</v>
      </c>
      <c r="E66" s="29"/>
      <c r="F66" s="108"/>
      <c r="G66" s="70">
        <v>0</v>
      </c>
      <c r="H66" s="70">
        <v>0.01</v>
      </c>
      <c r="I66" s="70">
        <v>0</v>
      </c>
      <c r="J66" s="71">
        <v>0</v>
      </c>
      <c r="K66" s="71">
        <v>0</v>
      </c>
      <c r="L66" s="71">
        <v>0.01</v>
      </c>
      <c r="M66" s="71">
        <v>0</v>
      </c>
      <c r="N66" s="71">
        <v>0.09</v>
      </c>
    </row>
    <row r="67" spans="1:14" ht="15" customHeight="1">
      <c r="A67" s="9"/>
      <c r="B67" s="49" t="s">
        <v>15</v>
      </c>
      <c r="C67" s="66">
        <v>2.5</v>
      </c>
      <c r="D67" s="66">
        <v>3</v>
      </c>
      <c r="E67" s="29"/>
      <c r="F67" s="108"/>
      <c r="G67" s="70">
        <v>0.01</v>
      </c>
      <c r="H67" s="70">
        <v>0.01</v>
      </c>
      <c r="I67" s="70">
        <v>2.06</v>
      </c>
      <c r="J67" s="70">
        <v>2.48</v>
      </c>
      <c r="K67" s="71">
        <v>0.02</v>
      </c>
      <c r="L67" s="71">
        <v>0.02</v>
      </c>
      <c r="M67" s="71">
        <v>18.7</v>
      </c>
      <c r="N67" s="71">
        <v>22.4</v>
      </c>
    </row>
    <row r="68" spans="1:14" ht="15" customHeight="1">
      <c r="A68" s="9"/>
      <c r="B68" s="49" t="s">
        <v>43</v>
      </c>
      <c r="C68" s="66">
        <v>1</v>
      </c>
      <c r="D68" s="66">
        <v>1</v>
      </c>
      <c r="E68" s="29"/>
      <c r="F68" s="108"/>
      <c r="G68" s="70">
        <v>0</v>
      </c>
      <c r="H68" s="70">
        <v>0</v>
      </c>
      <c r="I68" s="70">
        <v>1</v>
      </c>
      <c r="J68" s="70">
        <v>1</v>
      </c>
      <c r="K68" s="71">
        <v>0</v>
      </c>
      <c r="L68" s="71">
        <v>0</v>
      </c>
      <c r="M68" s="71">
        <v>9</v>
      </c>
      <c r="N68" s="71">
        <v>9</v>
      </c>
    </row>
    <row r="69" spans="1:14" ht="32.25" customHeight="1">
      <c r="A69" s="10"/>
      <c r="B69" s="52" t="s">
        <v>67</v>
      </c>
      <c r="C69" s="76">
        <v>150</v>
      </c>
      <c r="D69" s="66">
        <v>200</v>
      </c>
      <c r="E69" s="100" t="s">
        <v>35</v>
      </c>
      <c r="F69" s="67" t="s">
        <v>220</v>
      </c>
      <c r="G69" s="68">
        <v>3.77</v>
      </c>
      <c r="H69" s="68">
        <v>4.83</v>
      </c>
      <c r="I69" s="68">
        <v>3.25</v>
      </c>
      <c r="J69" s="69">
        <v>4.16</v>
      </c>
      <c r="K69" s="69">
        <v>6.02</v>
      </c>
      <c r="L69" s="69">
        <v>8</v>
      </c>
      <c r="M69" s="69">
        <v>70</v>
      </c>
      <c r="N69" s="69">
        <v>90</v>
      </c>
    </row>
    <row r="70" spans="1:14" ht="15" customHeight="1">
      <c r="A70" s="16" t="s">
        <v>68</v>
      </c>
      <c r="B70" s="53"/>
      <c r="C70" s="110"/>
      <c r="D70" s="109"/>
      <c r="E70" s="81"/>
      <c r="F70" s="82"/>
      <c r="G70" s="83">
        <f t="shared" ref="G70:N70" si="2">G61+G69</f>
        <v>7.27</v>
      </c>
      <c r="H70" s="83">
        <f t="shared" si="2"/>
        <v>9.4</v>
      </c>
      <c r="I70" s="83">
        <f t="shared" si="2"/>
        <v>6.84</v>
      </c>
      <c r="J70" s="83">
        <f t="shared" si="2"/>
        <v>8.27</v>
      </c>
      <c r="K70" s="83">
        <f t="shared" si="2"/>
        <v>33.730000000000004</v>
      </c>
      <c r="L70" s="83">
        <f t="shared" si="2"/>
        <v>43.77</v>
      </c>
      <c r="M70" s="83">
        <f t="shared" si="2"/>
        <v>198.84</v>
      </c>
      <c r="N70" s="83">
        <f t="shared" si="2"/>
        <v>258.61</v>
      </c>
    </row>
    <row r="71" spans="1:14" ht="15" customHeight="1">
      <c r="A71" s="17" t="s">
        <v>69</v>
      </c>
      <c r="B71" s="54"/>
      <c r="C71" s="109"/>
      <c r="D71" s="110"/>
      <c r="E71" s="111"/>
      <c r="F71" s="82"/>
      <c r="G71" s="83">
        <f>G23+G59+G70</f>
        <v>38.370000000000005</v>
      </c>
      <c r="H71" s="83">
        <f t="shared" ref="H71:N71" si="3">H23+H59+H70</f>
        <v>50.01</v>
      </c>
      <c r="I71" s="83">
        <f t="shared" si="3"/>
        <v>36.379999999999995</v>
      </c>
      <c r="J71" s="83">
        <f t="shared" si="3"/>
        <v>47.489999999999995</v>
      </c>
      <c r="K71" s="83">
        <f t="shared" si="3"/>
        <v>149.85000000000002</v>
      </c>
      <c r="L71" s="83">
        <f t="shared" si="3"/>
        <v>183.13000000000002</v>
      </c>
      <c r="M71" s="83">
        <f t="shared" si="3"/>
        <v>1061.8</v>
      </c>
      <c r="N71" s="83">
        <f t="shared" si="3"/>
        <v>1360.12</v>
      </c>
    </row>
    <row r="72" spans="1:14" ht="15" customHeight="1">
      <c r="A72" s="179" t="s">
        <v>70</v>
      </c>
      <c r="B72" s="180"/>
      <c r="C72" s="181"/>
      <c r="D72" s="181"/>
      <c r="E72" s="182"/>
      <c r="F72" s="182"/>
      <c r="G72" s="182"/>
      <c r="H72" s="182"/>
      <c r="I72" s="182"/>
      <c r="J72" s="182"/>
      <c r="K72" s="182"/>
      <c r="L72" s="182"/>
      <c r="M72" s="182"/>
      <c r="N72" s="182"/>
    </row>
    <row r="73" spans="1:14" ht="15" customHeight="1">
      <c r="A73" s="3" t="s">
        <v>9</v>
      </c>
      <c r="B73" s="55"/>
      <c r="C73" s="21"/>
      <c r="D73" s="21"/>
      <c r="E73" s="65"/>
      <c r="F73" s="65"/>
      <c r="G73" s="65"/>
      <c r="H73" s="65"/>
      <c r="I73" s="65"/>
      <c r="J73" s="65"/>
      <c r="K73" s="65"/>
      <c r="L73" s="65"/>
      <c r="M73" s="65"/>
      <c r="N73" s="65"/>
    </row>
    <row r="74" spans="1:14" ht="31.5" customHeight="1">
      <c r="A74" s="18"/>
      <c r="B74" s="48" t="s">
        <v>71</v>
      </c>
      <c r="C74" s="66"/>
      <c r="D74" s="66"/>
      <c r="E74" s="34" t="s">
        <v>35</v>
      </c>
      <c r="F74" s="67" t="s">
        <v>24</v>
      </c>
      <c r="G74" s="68">
        <v>4.2</v>
      </c>
      <c r="H74" s="68">
        <v>5.42</v>
      </c>
      <c r="I74" s="68">
        <v>5.33</v>
      </c>
      <c r="J74" s="69">
        <v>6.83</v>
      </c>
      <c r="K74" s="69">
        <v>19.77</v>
      </c>
      <c r="L74" s="69">
        <v>27.31</v>
      </c>
      <c r="M74" s="69">
        <v>141.69999999999999</v>
      </c>
      <c r="N74" s="69">
        <v>192.68</v>
      </c>
    </row>
    <row r="75" spans="1:14" ht="15" customHeight="1">
      <c r="A75" s="6"/>
      <c r="B75" s="56" t="s">
        <v>14</v>
      </c>
      <c r="C75" s="66">
        <v>125</v>
      </c>
      <c r="D75" s="66">
        <v>150</v>
      </c>
      <c r="E75" s="112"/>
      <c r="F75" s="113"/>
      <c r="G75" s="70">
        <v>3.14</v>
      </c>
      <c r="H75" s="70">
        <v>3.77</v>
      </c>
      <c r="I75" s="70">
        <v>2.7</v>
      </c>
      <c r="J75" s="70">
        <v>3.25</v>
      </c>
      <c r="K75" s="71">
        <v>5.16</v>
      </c>
      <c r="L75" s="71">
        <v>6.02</v>
      </c>
      <c r="M75" s="71">
        <v>58.33</v>
      </c>
      <c r="N75" s="71">
        <v>70</v>
      </c>
    </row>
    <row r="76" spans="1:14" ht="15" customHeight="1">
      <c r="A76" s="18"/>
      <c r="B76" s="49" t="s">
        <v>72</v>
      </c>
      <c r="C76" s="66">
        <v>15</v>
      </c>
      <c r="D76" s="66">
        <v>23</v>
      </c>
      <c r="E76" s="112"/>
      <c r="F76" s="113"/>
      <c r="G76" s="70">
        <v>1.05</v>
      </c>
      <c r="H76" s="70">
        <v>1.64</v>
      </c>
      <c r="I76" s="70">
        <v>0.15</v>
      </c>
      <c r="J76" s="70">
        <v>0.28999999999999998</v>
      </c>
      <c r="K76" s="71">
        <v>11.59</v>
      </c>
      <c r="L76" s="71">
        <v>17.77</v>
      </c>
      <c r="M76" s="71">
        <v>48.32</v>
      </c>
      <c r="N76" s="71">
        <v>78.89</v>
      </c>
    </row>
    <row r="77" spans="1:14" ht="15" customHeight="1">
      <c r="A77" s="15"/>
      <c r="B77" s="49" t="s">
        <v>26</v>
      </c>
      <c r="C77" s="66">
        <v>3</v>
      </c>
      <c r="D77" s="66">
        <v>3.5</v>
      </c>
      <c r="E77" s="112"/>
      <c r="F77" s="113"/>
      <c r="G77" s="70">
        <v>0</v>
      </c>
      <c r="H77" s="70">
        <v>0</v>
      </c>
      <c r="I77" s="70">
        <v>0</v>
      </c>
      <c r="J77" s="71">
        <v>0</v>
      </c>
      <c r="K77" s="71">
        <v>3</v>
      </c>
      <c r="L77" s="71">
        <v>3.5</v>
      </c>
      <c r="M77" s="71">
        <v>12</v>
      </c>
      <c r="N77" s="71">
        <v>14</v>
      </c>
    </row>
    <row r="78" spans="1:14" ht="15" customHeight="1">
      <c r="A78" s="18"/>
      <c r="B78" s="49" t="s">
        <v>15</v>
      </c>
      <c r="C78" s="66">
        <v>3</v>
      </c>
      <c r="D78" s="66">
        <v>4</v>
      </c>
      <c r="E78" s="34"/>
      <c r="F78" s="67"/>
      <c r="G78" s="78">
        <v>0.01</v>
      </c>
      <c r="H78" s="70">
        <v>0.01</v>
      </c>
      <c r="I78" s="78">
        <v>2.48</v>
      </c>
      <c r="J78" s="70">
        <v>3.29</v>
      </c>
      <c r="K78" s="79">
        <v>0.02</v>
      </c>
      <c r="L78" s="71">
        <v>0.02</v>
      </c>
      <c r="M78" s="79">
        <v>22.4</v>
      </c>
      <c r="N78" s="71">
        <v>29.79</v>
      </c>
    </row>
    <row r="79" spans="1:14" ht="15" customHeight="1">
      <c r="A79" s="18"/>
      <c r="B79" s="49" t="s">
        <v>28</v>
      </c>
      <c r="C79" s="66">
        <v>20</v>
      </c>
      <c r="D79" s="66">
        <v>25</v>
      </c>
      <c r="E79" s="34"/>
      <c r="F79" s="67"/>
      <c r="G79" s="70">
        <v>0</v>
      </c>
      <c r="H79" s="70">
        <v>0</v>
      </c>
      <c r="I79" s="70">
        <v>0</v>
      </c>
      <c r="J79" s="71">
        <v>0</v>
      </c>
      <c r="K79" s="71">
        <v>0</v>
      </c>
      <c r="L79" s="71">
        <v>0</v>
      </c>
      <c r="M79" s="71">
        <v>0</v>
      </c>
      <c r="N79" s="71">
        <v>0</v>
      </c>
    </row>
    <row r="80" spans="1:14" ht="30.75" customHeight="1">
      <c r="A80" s="6"/>
      <c r="B80" s="48" t="s">
        <v>17</v>
      </c>
      <c r="C80" s="66"/>
      <c r="D80" s="66"/>
      <c r="E80" s="72" t="s">
        <v>18</v>
      </c>
      <c r="F80" s="72" t="s">
        <v>219</v>
      </c>
      <c r="G80" s="68">
        <v>1.54</v>
      </c>
      <c r="H80" s="68">
        <v>1.92</v>
      </c>
      <c r="I80" s="68">
        <v>4.29</v>
      </c>
      <c r="J80" s="69">
        <v>4.33</v>
      </c>
      <c r="K80" s="69">
        <v>9.84</v>
      </c>
      <c r="L80" s="69">
        <v>12.84</v>
      </c>
      <c r="M80" s="69">
        <v>84.4</v>
      </c>
      <c r="N80" s="69">
        <v>100.1</v>
      </c>
    </row>
    <row r="81" spans="1:14" ht="15" customHeight="1">
      <c r="A81" s="7"/>
      <c r="B81" s="49" t="s">
        <v>19</v>
      </c>
      <c r="C81" s="66">
        <v>20</v>
      </c>
      <c r="D81" s="66">
        <v>25</v>
      </c>
      <c r="E81" s="112"/>
      <c r="F81" s="113"/>
      <c r="G81" s="70">
        <v>1.52</v>
      </c>
      <c r="H81" s="70">
        <v>1.9</v>
      </c>
      <c r="I81" s="70">
        <v>0.16</v>
      </c>
      <c r="J81" s="71">
        <v>0.2</v>
      </c>
      <c r="K81" s="71">
        <v>9.8000000000000007</v>
      </c>
      <c r="L81" s="71">
        <v>12.8</v>
      </c>
      <c r="M81" s="71">
        <v>47</v>
      </c>
      <c r="N81" s="71">
        <v>62.7</v>
      </c>
    </row>
    <row r="82" spans="1:14" ht="15" customHeight="1">
      <c r="A82" s="18"/>
      <c r="B82" s="49" t="s">
        <v>15</v>
      </c>
      <c r="C82" s="66">
        <v>5</v>
      </c>
      <c r="D82" s="66">
        <v>5</v>
      </c>
      <c r="E82" s="112"/>
      <c r="F82" s="113"/>
      <c r="G82" s="70">
        <v>0.02</v>
      </c>
      <c r="H82" s="70">
        <v>0.02</v>
      </c>
      <c r="I82" s="70">
        <v>4.13</v>
      </c>
      <c r="J82" s="70">
        <v>4.13</v>
      </c>
      <c r="K82" s="71">
        <v>0.04</v>
      </c>
      <c r="L82" s="71">
        <v>0.04</v>
      </c>
      <c r="M82" s="71">
        <v>37.4</v>
      </c>
      <c r="N82" s="71">
        <v>37.4</v>
      </c>
    </row>
    <row r="83" spans="1:14" ht="15" customHeight="1">
      <c r="A83" s="9"/>
      <c r="B83" s="48" t="s">
        <v>73</v>
      </c>
      <c r="C83" s="66"/>
      <c r="D83" s="66"/>
      <c r="E83" s="34" t="s">
        <v>24</v>
      </c>
      <c r="F83" s="67" t="s">
        <v>220</v>
      </c>
      <c r="G83" s="68">
        <v>4.46</v>
      </c>
      <c r="H83" s="68">
        <v>4.8</v>
      </c>
      <c r="I83" s="68">
        <v>4.22</v>
      </c>
      <c r="J83" s="69">
        <v>4.54</v>
      </c>
      <c r="K83" s="69">
        <v>10.78</v>
      </c>
      <c r="L83" s="69">
        <v>12.52</v>
      </c>
      <c r="M83" s="69">
        <v>92.71</v>
      </c>
      <c r="N83" s="69">
        <v>104.15</v>
      </c>
    </row>
    <row r="84" spans="1:14" ht="15" customHeight="1">
      <c r="A84" s="9"/>
      <c r="B84" s="49" t="s">
        <v>74</v>
      </c>
      <c r="C84" s="66">
        <v>1</v>
      </c>
      <c r="D84" s="66">
        <v>1.1499999999999999</v>
      </c>
      <c r="E84" s="72"/>
      <c r="F84" s="67"/>
      <c r="G84" s="70">
        <v>0.95</v>
      </c>
      <c r="H84" s="70">
        <v>1.03</v>
      </c>
      <c r="I84" s="70">
        <v>1.19</v>
      </c>
      <c r="J84" s="70">
        <v>1.29</v>
      </c>
      <c r="K84" s="71">
        <v>0</v>
      </c>
      <c r="L84" s="71">
        <v>0</v>
      </c>
      <c r="M84" s="71">
        <v>7.38</v>
      </c>
      <c r="N84" s="71">
        <v>8.15</v>
      </c>
    </row>
    <row r="85" spans="1:14" ht="15" customHeight="1">
      <c r="A85" s="9"/>
      <c r="B85" s="49" t="s">
        <v>14</v>
      </c>
      <c r="C85" s="66">
        <v>140</v>
      </c>
      <c r="D85" s="66">
        <v>150</v>
      </c>
      <c r="E85" s="34"/>
      <c r="F85" s="67"/>
      <c r="G85" s="70">
        <v>3.51</v>
      </c>
      <c r="H85" s="70">
        <v>3.77</v>
      </c>
      <c r="I85" s="70">
        <v>3.03</v>
      </c>
      <c r="J85" s="70">
        <v>3.25</v>
      </c>
      <c r="K85" s="71">
        <v>5.78</v>
      </c>
      <c r="L85" s="71">
        <v>6.02</v>
      </c>
      <c r="M85" s="71">
        <v>65.33</v>
      </c>
      <c r="N85" s="71">
        <v>70</v>
      </c>
    </row>
    <row r="86" spans="1:14" ht="15" customHeight="1">
      <c r="A86" s="9"/>
      <c r="B86" s="49" t="s">
        <v>26</v>
      </c>
      <c r="C86" s="66">
        <v>5</v>
      </c>
      <c r="D86" s="66">
        <v>6.5</v>
      </c>
      <c r="E86" s="34"/>
      <c r="F86" s="67"/>
      <c r="G86" s="70">
        <v>0</v>
      </c>
      <c r="H86" s="70">
        <v>0</v>
      </c>
      <c r="I86" s="70">
        <v>0</v>
      </c>
      <c r="J86" s="71">
        <v>0</v>
      </c>
      <c r="K86" s="71">
        <v>5</v>
      </c>
      <c r="L86" s="71">
        <v>6.5</v>
      </c>
      <c r="M86" s="71">
        <v>20</v>
      </c>
      <c r="N86" s="71">
        <v>26</v>
      </c>
    </row>
    <row r="87" spans="1:14" ht="15" customHeight="1">
      <c r="A87" s="9"/>
      <c r="B87" s="49" t="s">
        <v>28</v>
      </c>
      <c r="C87" s="66">
        <v>35</v>
      </c>
      <c r="D87" s="66">
        <v>50</v>
      </c>
      <c r="E87" s="34"/>
      <c r="F87" s="67"/>
      <c r="G87" s="70">
        <v>0</v>
      </c>
      <c r="H87" s="70">
        <v>0</v>
      </c>
      <c r="I87" s="70">
        <v>0</v>
      </c>
      <c r="J87" s="71">
        <v>0</v>
      </c>
      <c r="K87" s="71">
        <v>0</v>
      </c>
      <c r="L87" s="71">
        <v>0</v>
      </c>
      <c r="M87" s="71">
        <v>0</v>
      </c>
      <c r="N87" s="71">
        <v>0</v>
      </c>
    </row>
    <row r="88" spans="1:14" ht="15" customHeight="1">
      <c r="A88" s="15" t="s">
        <v>29</v>
      </c>
      <c r="B88" s="57"/>
      <c r="C88" s="106"/>
      <c r="D88" s="106"/>
      <c r="E88" s="114"/>
      <c r="F88" s="113"/>
      <c r="G88" s="70"/>
      <c r="H88" s="70"/>
      <c r="I88" s="70"/>
      <c r="J88" s="71"/>
      <c r="K88" s="71"/>
      <c r="L88" s="71"/>
      <c r="M88" s="71"/>
      <c r="N88" s="71"/>
    </row>
    <row r="89" spans="1:14" ht="15" customHeight="1">
      <c r="A89" s="9"/>
      <c r="B89" s="48" t="s">
        <v>21</v>
      </c>
      <c r="C89" s="66">
        <v>95</v>
      </c>
      <c r="D89" s="66">
        <v>100</v>
      </c>
      <c r="E89" s="72" t="s">
        <v>75</v>
      </c>
      <c r="F89" s="67" t="s">
        <v>224</v>
      </c>
      <c r="G89" s="68">
        <v>0.38</v>
      </c>
      <c r="H89" s="68">
        <v>0.4</v>
      </c>
      <c r="I89" s="68">
        <v>0.38</v>
      </c>
      <c r="J89" s="69">
        <v>0.4</v>
      </c>
      <c r="K89" s="69">
        <v>9.31</v>
      </c>
      <c r="L89" s="69">
        <v>9.8000000000000007</v>
      </c>
      <c r="M89" s="69">
        <v>44.7</v>
      </c>
      <c r="N89" s="69">
        <v>47</v>
      </c>
    </row>
    <row r="90" spans="1:14" ht="15" customHeight="1">
      <c r="A90" s="11" t="s">
        <v>32</v>
      </c>
      <c r="B90" s="53"/>
      <c r="C90" s="110"/>
      <c r="D90" s="110"/>
      <c r="E90" s="81"/>
      <c r="F90" s="82"/>
      <c r="G90" s="83">
        <f t="shared" ref="G90:N90" si="4">G74+G80+G83+G89</f>
        <v>10.58</v>
      </c>
      <c r="H90" s="83">
        <f t="shared" si="4"/>
        <v>12.540000000000001</v>
      </c>
      <c r="I90" s="83">
        <f t="shared" si="4"/>
        <v>14.22</v>
      </c>
      <c r="J90" s="83">
        <f t="shared" si="4"/>
        <v>16.099999999999998</v>
      </c>
      <c r="K90" s="83">
        <f t="shared" si="4"/>
        <v>49.7</v>
      </c>
      <c r="L90" s="83">
        <f t="shared" si="4"/>
        <v>62.47</v>
      </c>
      <c r="M90" s="83">
        <f t="shared" si="4"/>
        <v>363.51</v>
      </c>
      <c r="N90" s="83">
        <f t="shared" si="4"/>
        <v>443.92999999999995</v>
      </c>
    </row>
    <row r="91" spans="1:14" ht="15" customHeight="1">
      <c r="A91" s="12" t="s">
        <v>33</v>
      </c>
      <c r="B91" s="53"/>
      <c r="C91" s="80"/>
      <c r="D91" s="80"/>
      <c r="E91" s="115"/>
      <c r="F91" s="85"/>
      <c r="G91" s="116"/>
      <c r="H91" s="116"/>
      <c r="I91" s="116"/>
      <c r="J91" s="86"/>
      <c r="K91" s="117"/>
      <c r="L91" s="86"/>
      <c r="M91" s="86"/>
      <c r="N91" s="86"/>
    </row>
    <row r="92" spans="1:14" ht="30.75" customHeight="1">
      <c r="A92" s="9"/>
      <c r="B92" s="48" t="s">
        <v>76</v>
      </c>
      <c r="C92" s="66"/>
      <c r="D92" s="66"/>
      <c r="E92" s="118" t="s">
        <v>35</v>
      </c>
      <c r="F92" s="119" t="s">
        <v>24</v>
      </c>
      <c r="G92" s="68">
        <v>7.43</v>
      </c>
      <c r="H92" s="68">
        <v>9.24</v>
      </c>
      <c r="I92" s="68">
        <v>6.99</v>
      </c>
      <c r="J92" s="69">
        <v>8.0399999999999991</v>
      </c>
      <c r="K92" s="69">
        <v>5.93</v>
      </c>
      <c r="L92" s="69">
        <v>7.49</v>
      </c>
      <c r="M92" s="69">
        <v>116.13</v>
      </c>
      <c r="N92" s="69">
        <v>139.61000000000001</v>
      </c>
    </row>
    <row r="93" spans="1:14" ht="15" customHeight="1">
      <c r="A93" s="9"/>
      <c r="B93" s="49" t="s">
        <v>36</v>
      </c>
      <c r="C93" s="66">
        <v>43</v>
      </c>
      <c r="D93" s="66">
        <v>51</v>
      </c>
      <c r="E93" s="120"/>
      <c r="F93" s="121"/>
      <c r="G93" s="70">
        <v>6.9</v>
      </c>
      <c r="H93" s="70">
        <v>8.61</v>
      </c>
      <c r="I93" s="70">
        <v>3.89</v>
      </c>
      <c r="J93" s="70">
        <v>4.93</v>
      </c>
      <c r="K93" s="71">
        <v>0</v>
      </c>
      <c r="L93" s="71">
        <v>0</v>
      </c>
      <c r="M93" s="71">
        <v>62.38</v>
      </c>
      <c r="N93" s="71">
        <v>82.9</v>
      </c>
    </row>
    <row r="94" spans="1:14" ht="15" customHeight="1">
      <c r="A94" s="6"/>
      <c r="B94" s="49" t="s">
        <v>37</v>
      </c>
      <c r="C94" s="66">
        <v>56</v>
      </c>
      <c r="D94" s="66">
        <v>65</v>
      </c>
      <c r="E94" s="120"/>
      <c r="F94" s="121"/>
      <c r="G94" s="70">
        <v>0.37</v>
      </c>
      <c r="H94" s="70">
        <v>0.42</v>
      </c>
      <c r="I94" s="70">
        <v>0.1</v>
      </c>
      <c r="J94" s="71">
        <v>0.11</v>
      </c>
      <c r="K94" s="71">
        <v>4.96</v>
      </c>
      <c r="L94" s="71">
        <v>6.29</v>
      </c>
      <c r="M94" s="71">
        <v>22.29</v>
      </c>
      <c r="N94" s="71">
        <v>23.85</v>
      </c>
    </row>
    <row r="95" spans="1:14" ht="15" customHeight="1">
      <c r="A95" s="9"/>
      <c r="B95" s="49" t="s">
        <v>39</v>
      </c>
      <c r="C95" s="73" t="s">
        <v>40</v>
      </c>
      <c r="D95" s="66">
        <v>12</v>
      </c>
      <c r="E95" s="122"/>
      <c r="F95" s="121"/>
      <c r="G95" s="70">
        <v>0.06</v>
      </c>
      <c r="H95" s="70">
        <v>0.09</v>
      </c>
      <c r="I95" s="70">
        <v>0</v>
      </c>
      <c r="J95" s="71">
        <v>0</v>
      </c>
      <c r="K95" s="71">
        <v>0.38</v>
      </c>
      <c r="L95" s="71">
        <v>0.5</v>
      </c>
      <c r="M95" s="71">
        <v>1.79</v>
      </c>
      <c r="N95" s="71">
        <v>2.84</v>
      </c>
    </row>
    <row r="96" spans="1:14" ht="15" customHeight="1">
      <c r="A96" s="9"/>
      <c r="B96" s="49" t="s">
        <v>41</v>
      </c>
      <c r="C96" s="73" t="s">
        <v>40</v>
      </c>
      <c r="D96" s="66">
        <v>12</v>
      </c>
      <c r="E96" s="123"/>
      <c r="F96" s="113"/>
      <c r="G96" s="70">
        <v>0.1</v>
      </c>
      <c r="H96" s="70">
        <v>0.12</v>
      </c>
      <c r="I96" s="70">
        <v>0</v>
      </c>
      <c r="J96" s="71">
        <v>0</v>
      </c>
      <c r="K96" s="71">
        <v>0.59</v>
      </c>
      <c r="L96" s="71">
        <v>0.7</v>
      </c>
      <c r="M96" s="71">
        <v>2.67</v>
      </c>
      <c r="N96" s="71">
        <v>3.02</v>
      </c>
    </row>
    <row r="97" spans="1:14" ht="15" customHeight="1">
      <c r="A97" s="9"/>
      <c r="B97" s="49" t="s">
        <v>43</v>
      </c>
      <c r="C97" s="66">
        <v>3</v>
      </c>
      <c r="D97" s="66">
        <v>3</v>
      </c>
      <c r="E97" s="112"/>
      <c r="F97" s="113"/>
      <c r="G97" s="70">
        <v>0</v>
      </c>
      <c r="H97" s="70">
        <v>0</v>
      </c>
      <c r="I97" s="70">
        <v>3</v>
      </c>
      <c r="J97" s="71">
        <v>3</v>
      </c>
      <c r="K97" s="71">
        <v>0</v>
      </c>
      <c r="L97" s="71">
        <v>0</v>
      </c>
      <c r="M97" s="71">
        <v>27</v>
      </c>
      <c r="N97" s="71">
        <v>27</v>
      </c>
    </row>
    <row r="98" spans="1:14" ht="15" customHeight="1">
      <c r="A98" s="9"/>
      <c r="B98" s="49" t="s">
        <v>77</v>
      </c>
      <c r="C98" s="66">
        <v>110</v>
      </c>
      <c r="D98" s="66">
        <v>130</v>
      </c>
      <c r="E98" s="112"/>
      <c r="F98" s="113"/>
      <c r="G98" s="70">
        <v>0</v>
      </c>
      <c r="H98" s="70">
        <v>0</v>
      </c>
      <c r="I98" s="70">
        <v>0</v>
      </c>
      <c r="J98" s="71">
        <v>0</v>
      </c>
      <c r="K98" s="71">
        <v>0</v>
      </c>
      <c r="L98" s="71">
        <v>0</v>
      </c>
      <c r="M98" s="71">
        <v>0</v>
      </c>
      <c r="N98" s="71">
        <v>0</v>
      </c>
    </row>
    <row r="99" spans="1:14" ht="30.75" customHeight="1">
      <c r="A99" s="9"/>
      <c r="B99" s="48" t="s">
        <v>78</v>
      </c>
      <c r="C99" s="66"/>
      <c r="D99" s="66"/>
      <c r="E99" s="87" t="s">
        <v>47</v>
      </c>
      <c r="F99" s="124" t="s">
        <v>233</v>
      </c>
      <c r="G99" s="68">
        <v>8.93</v>
      </c>
      <c r="H99" s="68">
        <v>11.38</v>
      </c>
      <c r="I99" s="68">
        <v>4.49</v>
      </c>
      <c r="J99" s="69">
        <v>5.58</v>
      </c>
      <c r="K99" s="69">
        <v>3.33</v>
      </c>
      <c r="L99" s="69">
        <v>3.95</v>
      </c>
      <c r="M99" s="69">
        <v>89.72</v>
      </c>
      <c r="N99" s="69">
        <v>117.33</v>
      </c>
    </row>
    <row r="100" spans="1:14" ht="15" customHeight="1">
      <c r="A100" s="9" t="s">
        <v>415</v>
      </c>
      <c r="B100" s="49" t="s">
        <v>416</v>
      </c>
      <c r="C100" s="66">
        <v>106</v>
      </c>
      <c r="D100" s="66">
        <v>122</v>
      </c>
      <c r="E100" s="34"/>
      <c r="F100" s="67"/>
      <c r="G100" s="70">
        <v>8.42</v>
      </c>
      <c r="H100" s="70">
        <v>10.77</v>
      </c>
      <c r="I100" s="70">
        <v>0.47</v>
      </c>
      <c r="J100" s="70">
        <v>0.54</v>
      </c>
      <c r="K100" s="71">
        <v>0</v>
      </c>
      <c r="L100" s="71">
        <v>0</v>
      </c>
      <c r="M100" s="71">
        <v>38.520000000000003</v>
      </c>
      <c r="N100" s="71">
        <v>44.29</v>
      </c>
    </row>
    <row r="101" spans="1:14" ht="15" customHeight="1">
      <c r="A101" s="9" t="s">
        <v>414</v>
      </c>
      <c r="B101" s="49" t="s">
        <v>39</v>
      </c>
      <c r="C101" s="66">
        <v>30</v>
      </c>
      <c r="D101" s="66">
        <v>32</v>
      </c>
      <c r="E101" s="34"/>
      <c r="F101" s="67"/>
      <c r="G101" s="70">
        <v>0.22</v>
      </c>
      <c r="H101" s="70">
        <v>0.23</v>
      </c>
      <c r="I101" s="70">
        <v>0.02</v>
      </c>
      <c r="J101" s="70">
        <v>0.02</v>
      </c>
      <c r="K101" s="71">
        <v>1.87</v>
      </c>
      <c r="L101" s="71">
        <v>1.98</v>
      </c>
      <c r="M101" s="71">
        <v>8.5399999999999991</v>
      </c>
      <c r="N101" s="71">
        <v>9.3000000000000007</v>
      </c>
    </row>
    <row r="102" spans="1:14" ht="15" customHeight="1">
      <c r="A102" s="9" t="s">
        <v>413</v>
      </c>
      <c r="B102" s="49" t="s">
        <v>41</v>
      </c>
      <c r="C102" s="66">
        <v>10</v>
      </c>
      <c r="D102" s="66">
        <v>12</v>
      </c>
      <c r="E102" s="34"/>
      <c r="F102" s="67"/>
      <c r="G102" s="70">
        <v>0.05</v>
      </c>
      <c r="H102" s="70">
        <v>0.05</v>
      </c>
      <c r="I102" s="70">
        <v>0</v>
      </c>
      <c r="J102" s="70">
        <v>0</v>
      </c>
      <c r="K102" s="71">
        <v>0.37</v>
      </c>
      <c r="L102" s="71">
        <v>0.45</v>
      </c>
      <c r="M102" s="71">
        <v>1.34</v>
      </c>
      <c r="N102" s="71">
        <v>2</v>
      </c>
    </row>
    <row r="103" spans="1:14" ht="15" customHeight="1">
      <c r="A103" s="9" t="s">
        <v>412</v>
      </c>
      <c r="B103" s="49" t="s">
        <v>42</v>
      </c>
      <c r="C103" s="66">
        <v>5</v>
      </c>
      <c r="D103" s="66">
        <v>7</v>
      </c>
      <c r="E103" s="34"/>
      <c r="F103" s="67"/>
      <c r="G103" s="70">
        <v>0.24</v>
      </c>
      <c r="H103" s="70">
        <v>0.33</v>
      </c>
      <c r="I103" s="70">
        <v>0</v>
      </c>
      <c r="J103" s="70">
        <v>0</v>
      </c>
      <c r="K103" s="71">
        <v>1.0900000000000001</v>
      </c>
      <c r="L103" s="71">
        <v>1.52</v>
      </c>
      <c r="M103" s="71">
        <v>5.32</v>
      </c>
      <c r="N103" s="71">
        <v>7.44</v>
      </c>
    </row>
    <row r="104" spans="1:14" ht="15" customHeight="1">
      <c r="A104" s="9"/>
      <c r="B104" s="49" t="s">
        <v>43</v>
      </c>
      <c r="C104" s="66">
        <v>4</v>
      </c>
      <c r="D104" s="66">
        <v>5</v>
      </c>
      <c r="E104" s="34"/>
      <c r="F104" s="67"/>
      <c r="G104" s="70">
        <v>0</v>
      </c>
      <c r="H104" s="70">
        <v>0</v>
      </c>
      <c r="I104" s="70">
        <v>4</v>
      </c>
      <c r="J104" s="70">
        <v>5</v>
      </c>
      <c r="K104" s="71">
        <v>0</v>
      </c>
      <c r="L104" s="71">
        <v>0</v>
      </c>
      <c r="M104" s="71">
        <v>36</v>
      </c>
      <c r="N104" s="71">
        <v>45</v>
      </c>
    </row>
    <row r="105" spans="1:14" ht="15" customHeight="1">
      <c r="A105" s="9"/>
      <c r="B105" s="48" t="s">
        <v>80</v>
      </c>
      <c r="C105" s="66"/>
      <c r="D105" s="66"/>
      <c r="E105" s="87" t="s">
        <v>51</v>
      </c>
      <c r="F105" s="67" t="s">
        <v>11</v>
      </c>
      <c r="G105" s="68">
        <v>2.63</v>
      </c>
      <c r="H105" s="68">
        <v>3.46</v>
      </c>
      <c r="I105" s="68">
        <v>3.55</v>
      </c>
      <c r="J105" s="69">
        <v>3.87</v>
      </c>
      <c r="K105" s="69">
        <v>15.91</v>
      </c>
      <c r="L105" s="69">
        <v>21.2</v>
      </c>
      <c r="M105" s="69">
        <v>106.6</v>
      </c>
      <c r="N105" s="69">
        <v>139.79</v>
      </c>
    </row>
    <row r="106" spans="1:14" ht="15" customHeight="1">
      <c r="A106" s="9"/>
      <c r="B106" s="49" t="s">
        <v>37</v>
      </c>
      <c r="C106" s="66">
        <v>115</v>
      </c>
      <c r="D106" s="125">
        <v>137</v>
      </c>
      <c r="E106" s="72"/>
      <c r="F106" s="67"/>
      <c r="G106" s="70">
        <v>1.78</v>
      </c>
      <c r="H106" s="70">
        <v>2.4</v>
      </c>
      <c r="I106" s="70">
        <v>0.35</v>
      </c>
      <c r="J106" s="70">
        <v>0.48</v>
      </c>
      <c r="K106" s="71">
        <v>14.5</v>
      </c>
      <c r="L106" s="71">
        <v>19.420000000000002</v>
      </c>
      <c r="M106" s="71">
        <v>68.5</v>
      </c>
      <c r="N106" s="71">
        <v>97.46</v>
      </c>
    </row>
    <row r="107" spans="1:14" ht="15" customHeight="1">
      <c r="A107" s="9"/>
      <c r="B107" s="49" t="s">
        <v>14</v>
      </c>
      <c r="C107" s="66">
        <v>28</v>
      </c>
      <c r="D107" s="66">
        <v>32</v>
      </c>
      <c r="E107" s="34"/>
      <c r="F107" s="67"/>
      <c r="G107" s="70">
        <v>0.84</v>
      </c>
      <c r="H107" s="70">
        <v>1.05</v>
      </c>
      <c r="I107" s="70">
        <v>0.72</v>
      </c>
      <c r="J107" s="70">
        <v>0.91</v>
      </c>
      <c r="K107" s="71">
        <v>1.39</v>
      </c>
      <c r="L107" s="71">
        <v>1.76</v>
      </c>
      <c r="M107" s="71">
        <v>15.7</v>
      </c>
      <c r="N107" s="71">
        <v>19.93</v>
      </c>
    </row>
    <row r="108" spans="1:14" ht="15" customHeight="1">
      <c r="A108" s="9"/>
      <c r="B108" s="49" t="s">
        <v>15</v>
      </c>
      <c r="C108" s="66">
        <v>3</v>
      </c>
      <c r="D108" s="66">
        <v>3</v>
      </c>
      <c r="E108" s="34"/>
      <c r="F108" s="67"/>
      <c r="G108" s="70">
        <v>0.01</v>
      </c>
      <c r="H108" s="70">
        <v>0.01</v>
      </c>
      <c r="I108" s="70">
        <v>2.48</v>
      </c>
      <c r="J108" s="70">
        <v>2.48</v>
      </c>
      <c r="K108" s="71">
        <v>0.02</v>
      </c>
      <c r="L108" s="71">
        <v>0.02</v>
      </c>
      <c r="M108" s="71">
        <v>22.4</v>
      </c>
      <c r="N108" s="71">
        <v>22.4</v>
      </c>
    </row>
    <row r="109" spans="1:14" ht="15" customHeight="1">
      <c r="A109" s="9"/>
      <c r="B109" s="48" t="s">
        <v>81</v>
      </c>
      <c r="C109" s="66">
        <v>42</v>
      </c>
      <c r="D109" s="66">
        <v>62</v>
      </c>
      <c r="E109" s="72" t="s">
        <v>82</v>
      </c>
      <c r="F109" s="67" t="s">
        <v>47</v>
      </c>
      <c r="G109" s="68">
        <v>0.28000000000000003</v>
      </c>
      <c r="H109" s="68">
        <v>0.42</v>
      </c>
      <c r="I109" s="68">
        <v>0.04</v>
      </c>
      <c r="J109" s="69">
        <v>0.06</v>
      </c>
      <c r="K109" s="69">
        <v>0.76</v>
      </c>
      <c r="L109" s="69">
        <v>1.1399999999999999</v>
      </c>
      <c r="M109" s="69">
        <v>4.4000000000000004</v>
      </c>
      <c r="N109" s="69">
        <v>6.6</v>
      </c>
    </row>
    <row r="110" spans="1:14" ht="30" customHeight="1">
      <c r="A110" s="9"/>
      <c r="B110" s="48" t="s">
        <v>83</v>
      </c>
      <c r="C110" s="66"/>
      <c r="D110" s="66"/>
      <c r="E110" s="72" t="s">
        <v>35</v>
      </c>
      <c r="F110" s="67" t="s">
        <v>24</v>
      </c>
      <c r="G110" s="68">
        <v>0.62</v>
      </c>
      <c r="H110" s="68">
        <v>0.83</v>
      </c>
      <c r="I110" s="68">
        <v>0.03</v>
      </c>
      <c r="J110" s="69">
        <v>0.04</v>
      </c>
      <c r="K110" s="69">
        <v>12.12</v>
      </c>
      <c r="L110" s="69">
        <v>15.15</v>
      </c>
      <c r="M110" s="69">
        <v>51.8</v>
      </c>
      <c r="N110" s="69">
        <v>65</v>
      </c>
    </row>
    <row r="111" spans="1:14" ht="15" customHeight="1">
      <c r="A111" s="9"/>
      <c r="B111" s="49" t="s">
        <v>84</v>
      </c>
      <c r="C111" s="66">
        <v>12</v>
      </c>
      <c r="D111" s="66">
        <v>13</v>
      </c>
      <c r="E111" s="34"/>
      <c r="F111" s="67"/>
      <c r="G111" s="70">
        <v>0.62</v>
      </c>
      <c r="H111" s="70">
        <v>0.83</v>
      </c>
      <c r="I111" s="70">
        <v>0.03</v>
      </c>
      <c r="J111" s="70">
        <v>0.04</v>
      </c>
      <c r="K111" s="71">
        <v>6.12</v>
      </c>
      <c r="L111" s="71">
        <v>8.15</v>
      </c>
      <c r="M111" s="71">
        <v>27.8</v>
      </c>
      <c r="N111" s="71">
        <v>37</v>
      </c>
    </row>
    <row r="112" spans="1:14" ht="15" customHeight="1">
      <c r="A112" s="9"/>
      <c r="B112" s="49" t="s">
        <v>26</v>
      </c>
      <c r="C112" s="66">
        <v>6</v>
      </c>
      <c r="D112" s="66">
        <v>7</v>
      </c>
      <c r="E112" s="34"/>
      <c r="F112" s="67"/>
      <c r="G112" s="70">
        <v>0</v>
      </c>
      <c r="H112" s="70">
        <v>0</v>
      </c>
      <c r="I112" s="70">
        <v>0</v>
      </c>
      <c r="J112" s="70">
        <v>0</v>
      </c>
      <c r="K112" s="71">
        <v>6</v>
      </c>
      <c r="L112" s="71">
        <v>7</v>
      </c>
      <c r="M112" s="71">
        <v>24</v>
      </c>
      <c r="N112" s="71">
        <v>28</v>
      </c>
    </row>
    <row r="113" spans="1:14" ht="15" customHeight="1">
      <c r="A113" s="9"/>
      <c r="B113" s="49" t="s">
        <v>28</v>
      </c>
      <c r="C113" s="66">
        <v>160</v>
      </c>
      <c r="D113" s="66">
        <v>190</v>
      </c>
      <c r="E113" s="34"/>
      <c r="F113" s="67"/>
      <c r="G113" s="70">
        <v>0</v>
      </c>
      <c r="H113" s="70">
        <v>0</v>
      </c>
      <c r="I113" s="70">
        <v>0</v>
      </c>
      <c r="J113" s="70">
        <v>0</v>
      </c>
      <c r="K113" s="71">
        <v>0</v>
      </c>
      <c r="L113" s="71">
        <v>0</v>
      </c>
      <c r="M113" s="71">
        <v>0</v>
      </c>
      <c r="N113" s="71">
        <v>0</v>
      </c>
    </row>
    <row r="114" spans="1:14" ht="15" customHeight="1">
      <c r="A114" s="10"/>
      <c r="B114" s="52" t="s">
        <v>58</v>
      </c>
      <c r="C114" s="76">
        <v>20</v>
      </c>
      <c r="D114" s="76">
        <v>27</v>
      </c>
      <c r="E114" s="100" t="s">
        <v>59</v>
      </c>
      <c r="F114" s="100" t="s">
        <v>222</v>
      </c>
      <c r="G114" s="101">
        <v>1.52</v>
      </c>
      <c r="H114" s="68">
        <v>2.0499999999999998</v>
      </c>
      <c r="I114" s="101">
        <v>0.16</v>
      </c>
      <c r="J114" s="69">
        <v>0.22</v>
      </c>
      <c r="K114" s="102">
        <v>9.8000000000000007</v>
      </c>
      <c r="L114" s="69">
        <v>13.8</v>
      </c>
      <c r="M114" s="102">
        <v>47</v>
      </c>
      <c r="N114" s="69">
        <v>67.599999999999994</v>
      </c>
    </row>
    <row r="115" spans="1:14" ht="15" customHeight="1">
      <c r="A115" s="10"/>
      <c r="B115" s="52" t="s">
        <v>60</v>
      </c>
      <c r="C115" s="76">
        <v>28</v>
      </c>
      <c r="D115" s="76">
        <v>35</v>
      </c>
      <c r="E115" s="100" t="s">
        <v>61</v>
      </c>
      <c r="F115" s="99" t="s">
        <v>223</v>
      </c>
      <c r="G115" s="101">
        <v>1.57</v>
      </c>
      <c r="H115" s="101">
        <v>1.96</v>
      </c>
      <c r="I115" s="101">
        <v>0.31</v>
      </c>
      <c r="J115" s="102">
        <v>0.39</v>
      </c>
      <c r="K115" s="102">
        <v>13.8</v>
      </c>
      <c r="L115" s="102">
        <v>17.3</v>
      </c>
      <c r="M115" s="102">
        <v>65</v>
      </c>
      <c r="N115" s="102">
        <v>81</v>
      </c>
    </row>
    <row r="116" spans="1:14" ht="15" customHeight="1">
      <c r="A116" s="11" t="s">
        <v>62</v>
      </c>
      <c r="B116" s="53"/>
      <c r="C116" s="110"/>
      <c r="D116" s="110"/>
      <c r="E116" s="81"/>
      <c r="F116" s="84"/>
      <c r="G116" s="83">
        <f t="shared" ref="G116:N116" si="5">G92+G99+G105+G109+G110+G114+G115</f>
        <v>22.98</v>
      </c>
      <c r="H116" s="83">
        <f t="shared" si="5"/>
        <v>29.340000000000003</v>
      </c>
      <c r="I116" s="83">
        <f t="shared" si="5"/>
        <v>15.57</v>
      </c>
      <c r="J116" s="83">
        <f t="shared" si="5"/>
        <v>18.199999999999996</v>
      </c>
      <c r="K116" s="83">
        <f t="shared" si="5"/>
        <v>61.650000000000006</v>
      </c>
      <c r="L116" s="83">
        <f t="shared" si="5"/>
        <v>80.03</v>
      </c>
      <c r="M116" s="83">
        <f t="shared" si="5"/>
        <v>480.65</v>
      </c>
      <c r="N116" s="83">
        <f t="shared" si="5"/>
        <v>616.93000000000006</v>
      </c>
    </row>
    <row r="117" spans="1:14" ht="15" customHeight="1">
      <c r="A117" s="12" t="s">
        <v>63</v>
      </c>
      <c r="B117" s="53"/>
      <c r="C117" s="80"/>
      <c r="D117" s="80"/>
      <c r="E117" s="81"/>
      <c r="F117" s="84"/>
      <c r="G117" s="116"/>
      <c r="H117" s="116"/>
      <c r="I117" s="116"/>
      <c r="J117" s="86"/>
      <c r="K117" s="86"/>
      <c r="L117" s="86"/>
      <c r="M117" s="86"/>
      <c r="N117" s="86"/>
    </row>
    <row r="118" spans="1:14" ht="29.25" customHeight="1">
      <c r="A118" s="10"/>
      <c r="B118" s="52" t="s">
        <v>85</v>
      </c>
      <c r="C118" s="76"/>
      <c r="D118" s="66"/>
      <c r="E118" s="34" t="s">
        <v>86</v>
      </c>
      <c r="F118" s="34" t="s">
        <v>225</v>
      </c>
      <c r="G118" s="68">
        <v>11.03</v>
      </c>
      <c r="H118" s="68">
        <v>15.18</v>
      </c>
      <c r="I118" s="68">
        <v>7.66</v>
      </c>
      <c r="J118" s="69">
        <v>13.26</v>
      </c>
      <c r="K118" s="69">
        <v>18.329999999999998</v>
      </c>
      <c r="L118" s="69">
        <v>21.33</v>
      </c>
      <c r="M118" s="69">
        <v>149.35</v>
      </c>
      <c r="N118" s="69">
        <v>249</v>
      </c>
    </row>
    <row r="119" spans="1:14" ht="15" customHeight="1">
      <c r="A119" s="10"/>
      <c r="B119" s="58" t="s">
        <v>87</v>
      </c>
      <c r="C119" s="76">
        <v>68</v>
      </c>
      <c r="D119" s="66">
        <v>94</v>
      </c>
      <c r="E119" s="34"/>
      <c r="F119" s="67"/>
      <c r="G119" s="70">
        <v>8.07</v>
      </c>
      <c r="H119" s="70">
        <v>12</v>
      </c>
      <c r="I119" s="70">
        <v>2.86</v>
      </c>
      <c r="J119" s="70">
        <v>8.0500000000000007</v>
      </c>
      <c r="K119" s="71">
        <v>1.34</v>
      </c>
      <c r="L119" s="71">
        <v>1.87</v>
      </c>
      <c r="M119" s="71">
        <v>63.64</v>
      </c>
      <c r="N119" s="71">
        <v>152.22999999999999</v>
      </c>
    </row>
    <row r="120" spans="1:14" ht="15" customHeight="1">
      <c r="A120" s="10"/>
      <c r="B120" s="58" t="s">
        <v>88</v>
      </c>
      <c r="C120" s="76">
        <v>18</v>
      </c>
      <c r="D120" s="66">
        <v>20</v>
      </c>
      <c r="E120" s="77"/>
      <c r="F120" s="67"/>
      <c r="G120" s="78">
        <v>2</v>
      </c>
      <c r="H120" s="70">
        <v>2.2200000000000002</v>
      </c>
      <c r="I120" s="78">
        <v>0.27</v>
      </c>
      <c r="J120" s="70">
        <v>0.28999999999999998</v>
      </c>
      <c r="K120" s="71">
        <v>13.17</v>
      </c>
      <c r="L120" s="71">
        <v>14.64</v>
      </c>
      <c r="M120" s="79">
        <v>31.69</v>
      </c>
      <c r="N120" s="71">
        <v>35.17</v>
      </c>
    </row>
    <row r="121" spans="1:14" ht="15" customHeight="1">
      <c r="A121" s="10"/>
      <c r="B121" s="58" t="s">
        <v>13</v>
      </c>
      <c r="C121" s="76">
        <v>6.5</v>
      </c>
      <c r="D121" s="66">
        <v>6.5</v>
      </c>
      <c r="E121" s="126"/>
      <c r="F121" s="67"/>
      <c r="G121" s="78">
        <v>0.74</v>
      </c>
      <c r="H121" s="70">
        <v>0.74</v>
      </c>
      <c r="I121" s="78">
        <v>0.67</v>
      </c>
      <c r="J121" s="70">
        <v>0.67</v>
      </c>
      <c r="K121" s="79">
        <v>0.04</v>
      </c>
      <c r="L121" s="71">
        <v>0.04</v>
      </c>
      <c r="M121" s="79">
        <v>9.08</v>
      </c>
      <c r="N121" s="71">
        <v>9.08</v>
      </c>
    </row>
    <row r="122" spans="1:14" ht="15" customHeight="1">
      <c r="A122" s="10"/>
      <c r="B122" s="58" t="s">
        <v>26</v>
      </c>
      <c r="C122" s="76">
        <v>3</v>
      </c>
      <c r="D122" s="73" t="s">
        <v>128</v>
      </c>
      <c r="E122" s="127"/>
      <c r="F122" s="67"/>
      <c r="G122" s="78">
        <v>0</v>
      </c>
      <c r="H122" s="70">
        <v>0</v>
      </c>
      <c r="I122" s="78">
        <v>0</v>
      </c>
      <c r="J122" s="70">
        <v>0</v>
      </c>
      <c r="K122" s="79">
        <v>3</v>
      </c>
      <c r="L122" s="71">
        <v>4</v>
      </c>
      <c r="M122" s="79">
        <v>12</v>
      </c>
      <c r="N122" s="71">
        <v>16</v>
      </c>
    </row>
    <row r="123" spans="1:14" ht="15" customHeight="1">
      <c r="A123" s="10"/>
      <c r="B123" s="49" t="s">
        <v>15</v>
      </c>
      <c r="C123" s="66">
        <v>3</v>
      </c>
      <c r="D123" s="66">
        <v>3.5</v>
      </c>
      <c r="E123" s="34"/>
      <c r="F123" s="67"/>
      <c r="G123" s="70">
        <v>0.01</v>
      </c>
      <c r="H123" s="70">
        <v>0.01</v>
      </c>
      <c r="I123" s="70">
        <v>2.48</v>
      </c>
      <c r="J123" s="70">
        <v>2.87</v>
      </c>
      <c r="K123" s="71">
        <v>0.02</v>
      </c>
      <c r="L123" s="71">
        <v>0.02</v>
      </c>
      <c r="M123" s="71">
        <v>22.4</v>
      </c>
      <c r="N123" s="71">
        <v>25.98</v>
      </c>
    </row>
    <row r="124" spans="1:14" ht="15" customHeight="1">
      <c r="A124" s="10"/>
      <c r="B124" s="50" t="s">
        <v>89</v>
      </c>
      <c r="C124" s="66"/>
      <c r="D124" s="66"/>
      <c r="E124" s="34"/>
      <c r="F124" s="67"/>
      <c r="G124" s="70"/>
      <c r="H124" s="70"/>
      <c r="I124" s="70"/>
      <c r="J124" s="70"/>
      <c r="K124" s="71"/>
      <c r="L124" s="71"/>
      <c r="M124" s="71"/>
      <c r="N124" s="71"/>
    </row>
    <row r="125" spans="1:14" ht="15" customHeight="1">
      <c r="A125" s="10"/>
      <c r="B125" s="59" t="s">
        <v>44</v>
      </c>
      <c r="C125" s="66">
        <v>10</v>
      </c>
      <c r="D125" s="66">
        <v>10</v>
      </c>
      <c r="E125" s="34"/>
      <c r="F125" s="34"/>
      <c r="G125" s="70">
        <v>0.16</v>
      </c>
      <c r="H125" s="70">
        <v>0.16</v>
      </c>
      <c r="I125" s="70">
        <v>0.97</v>
      </c>
      <c r="J125" s="70">
        <v>0.97</v>
      </c>
      <c r="K125" s="71">
        <v>0.42</v>
      </c>
      <c r="L125" s="71">
        <v>0.42</v>
      </c>
      <c r="M125" s="71">
        <v>5.15</v>
      </c>
      <c r="N125" s="71">
        <v>5.15</v>
      </c>
    </row>
    <row r="126" spans="1:14" ht="15" customHeight="1">
      <c r="A126" s="10"/>
      <c r="B126" s="49" t="s">
        <v>88</v>
      </c>
      <c r="C126" s="66">
        <v>1</v>
      </c>
      <c r="D126" s="66">
        <v>1</v>
      </c>
      <c r="E126" s="34"/>
      <c r="F126" s="34"/>
      <c r="G126" s="70">
        <v>0.05</v>
      </c>
      <c r="H126" s="70">
        <v>0.05</v>
      </c>
      <c r="I126" s="70">
        <v>0</v>
      </c>
      <c r="J126" s="70">
        <v>0</v>
      </c>
      <c r="K126" s="71">
        <v>0.34</v>
      </c>
      <c r="L126" s="71">
        <v>0.34</v>
      </c>
      <c r="M126" s="71">
        <v>1.65</v>
      </c>
      <c r="N126" s="71">
        <v>1.65</v>
      </c>
    </row>
    <row r="127" spans="1:14" ht="15" customHeight="1">
      <c r="A127" s="10"/>
      <c r="B127" s="49" t="s">
        <v>15</v>
      </c>
      <c r="C127" s="66">
        <v>0.5</v>
      </c>
      <c r="D127" s="66">
        <v>0.5</v>
      </c>
      <c r="E127" s="34"/>
      <c r="F127" s="34"/>
      <c r="G127" s="70">
        <v>0</v>
      </c>
      <c r="H127" s="70">
        <v>0</v>
      </c>
      <c r="I127" s="70">
        <v>0.41</v>
      </c>
      <c r="J127" s="70">
        <v>0.41</v>
      </c>
      <c r="K127" s="71">
        <v>0</v>
      </c>
      <c r="L127" s="71">
        <v>0</v>
      </c>
      <c r="M127" s="71">
        <v>3.74</v>
      </c>
      <c r="N127" s="71">
        <v>3.74</v>
      </c>
    </row>
    <row r="128" spans="1:14" ht="15" customHeight="1">
      <c r="A128" s="10"/>
      <c r="B128" s="48" t="s">
        <v>90</v>
      </c>
      <c r="C128" s="66">
        <v>150</v>
      </c>
      <c r="D128" s="66">
        <v>180</v>
      </c>
      <c r="E128" s="72" t="s">
        <v>35</v>
      </c>
      <c r="F128" s="67" t="s">
        <v>24</v>
      </c>
      <c r="G128" s="68">
        <v>3.77</v>
      </c>
      <c r="H128" s="68">
        <v>4.3499999999999996</v>
      </c>
      <c r="I128" s="68">
        <v>3.25</v>
      </c>
      <c r="J128" s="69">
        <v>3.75</v>
      </c>
      <c r="K128" s="69">
        <v>6.02</v>
      </c>
      <c r="L128" s="69">
        <v>7.2</v>
      </c>
      <c r="M128" s="69">
        <v>70</v>
      </c>
      <c r="N128" s="69">
        <v>81</v>
      </c>
    </row>
    <row r="129" spans="1:14" ht="15" customHeight="1">
      <c r="A129" s="11" t="s">
        <v>68</v>
      </c>
      <c r="B129" s="53"/>
      <c r="C129" s="128"/>
      <c r="D129" s="111"/>
      <c r="E129" s="209"/>
      <c r="F129" s="84"/>
      <c r="G129" s="83">
        <f t="shared" ref="G129:N129" si="6">G118+G128</f>
        <v>14.799999999999999</v>
      </c>
      <c r="H129" s="83">
        <f t="shared" si="6"/>
        <v>19.53</v>
      </c>
      <c r="I129" s="83">
        <f t="shared" si="6"/>
        <v>10.91</v>
      </c>
      <c r="J129" s="83">
        <f t="shared" si="6"/>
        <v>17.009999999999998</v>
      </c>
      <c r="K129" s="83">
        <f t="shared" si="6"/>
        <v>24.349999999999998</v>
      </c>
      <c r="L129" s="83">
        <f t="shared" si="6"/>
        <v>28.529999999999998</v>
      </c>
      <c r="M129" s="83">
        <f t="shared" si="6"/>
        <v>219.35</v>
      </c>
      <c r="N129" s="83">
        <f t="shared" si="6"/>
        <v>330</v>
      </c>
    </row>
    <row r="130" spans="1:14" ht="15" customHeight="1">
      <c r="A130" s="20" t="s">
        <v>91</v>
      </c>
      <c r="B130" s="54"/>
      <c r="C130" s="111"/>
      <c r="D130" s="128"/>
      <c r="E130" s="210"/>
      <c r="F130" s="85"/>
      <c r="G130" s="83">
        <f t="shared" ref="G130:N130" si="7">G90+G116+G129</f>
        <v>48.36</v>
      </c>
      <c r="H130" s="83">
        <f t="shared" si="7"/>
        <v>61.410000000000004</v>
      </c>
      <c r="I130" s="83">
        <f t="shared" si="7"/>
        <v>40.700000000000003</v>
      </c>
      <c r="J130" s="83">
        <f t="shared" si="7"/>
        <v>51.309999999999995</v>
      </c>
      <c r="K130" s="83">
        <f t="shared" si="7"/>
        <v>135.70000000000002</v>
      </c>
      <c r="L130" s="83">
        <f t="shared" si="7"/>
        <v>171.03</v>
      </c>
      <c r="M130" s="83">
        <f t="shared" si="7"/>
        <v>1063.51</v>
      </c>
      <c r="N130" s="83">
        <f t="shared" si="7"/>
        <v>1390.8600000000001</v>
      </c>
    </row>
    <row r="131" spans="1:14" ht="15" customHeight="1">
      <c r="A131" s="181" t="s">
        <v>92</v>
      </c>
      <c r="B131" s="180"/>
      <c r="C131" s="181"/>
      <c r="D131" s="181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</row>
    <row r="132" spans="1:14" ht="15" customHeight="1">
      <c r="A132" s="21" t="s">
        <v>9</v>
      </c>
      <c r="B132" s="55"/>
      <c r="C132" s="21"/>
      <c r="D132" s="21"/>
      <c r="E132" s="65"/>
      <c r="F132" s="65"/>
      <c r="G132" s="65"/>
      <c r="H132" s="65"/>
      <c r="I132" s="65"/>
      <c r="J132" s="65"/>
      <c r="K132" s="65"/>
      <c r="L132" s="65"/>
      <c r="M132" s="65"/>
      <c r="N132" s="65"/>
    </row>
    <row r="133" spans="1:14" ht="29.25" customHeight="1">
      <c r="A133" s="8"/>
      <c r="B133" s="48" t="s">
        <v>93</v>
      </c>
      <c r="C133" s="66"/>
      <c r="D133" s="66"/>
      <c r="E133" s="72" t="s">
        <v>35</v>
      </c>
      <c r="F133" s="67" t="s">
        <v>24</v>
      </c>
      <c r="G133" s="68">
        <v>4.4000000000000004</v>
      </c>
      <c r="H133" s="68">
        <v>5.96</v>
      </c>
      <c r="I133" s="68">
        <v>5.16</v>
      </c>
      <c r="J133" s="69">
        <v>6.67</v>
      </c>
      <c r="K133" s="69">
        <v>18.420000000000002</v>
      </c>
      <c r="L133" s="69">
        <v>25.18</v>
      </c>
      <c r="M133" s="69">
        <v>116.81</v>
      </c>
      <c r="N133" s="69">
        <v>162.22999999999999</v>
      </c>
    </row>
    <row r="134" spans="1:14" ht="15" customHeight="1">
      <c r="A134" s="6"/>
      <c r="B134" s="49" t="s">
        <v>52</v>
      </c>
      <c r="C134" s="66">
        <v>15</v>
      </c>
      <c r="D134" s="125">
        <v>23</v>
      </c>
      <c r="E134" s="74"/>
      <c r="F134" s="67"/>
      <c r="G134" s="70">
        <v>1.38</v>
      </c>
      <c r="H134" s="70">
        <v>2.1800000000000002</v>
      </c>
      <c r="I134" s="70">
        <v>0.09</v>
      </c>
      <c r="J134" s="70">
        <v>0.13</v>
      </c>
      <c r="K134" s="71">
        <v>10.45</v>
      </c>
      <c r="L134" s="71">
        <v>15.64</v>
      </c>
      <c r="M134" s="71">
        <v>26.42</v>
      </c>
      <c r="N134" s="71">
        <v>48.44</v>
      </c>
    </row>
    <row r="135" spans="1:14" ht="15" customHeight="1">
      <c r="A135" s="9"/>
      <c r="B135" s="49" t="s">
        <v>14</v>
      </c>
      <c r="C135" s="66">
        <v>120</v>
      </c>
      <c r="D135" s="66">
        <v>150</v>
      </c>
      <c r="E135" s="34"/>
      <c r="F135" s="67"/>
      <c r="G135" s="70">
        <v>3.01</v>
      </c>
      <c r="H135" s="70">
        <v>3.77</v>
      </c>
      <c r="I135" s="70">
        <v>2.59</v>
      </c>
      <c r="J135" s="70">
        <v>3.25</v>
      </c>
      <c r="K135" s="71">
        <v>4.95</v>
      </c>
      <c r="L135" s="71">
        <v>6.02</v>
      </c>
      <c r="M135" s="71">
        <v>55.99</v>
      </c>
      <c r="N135" s="71">
        <v>70</v>
      </c>
    </row>
    <row r="136" spans="1:14" ht="15" customHeight="1">
      <c r="A136" s="15"/>
      <c r="B136" s="49" t="s">
        <v>26</v>
      </c>
      <c r="C136" s="66">
        <v>3</v>
      </c>
      <c r="D136" s="66">
        <v>3.5</v>
      </c>
      <c r="E136" s="34"/>
      <c r="F136" s="67"/>
      <c r="G136" s="70">
        <v>0</v>
      </c>
      <c r="H136" s="70">
        <v>0</v>
      </c>
      <c r="I136" s="70">
        <v>0</v>
      </c>
      <c r="J136" s="71">
        <v>0</v>
      </c>
      <c r="K136" s="71">
        <v>3</v>
      </c>
      <c r="L136" s="71">
        <v>3.5</v>
      </c>
      <c r="M136" s="71">
        <v>12</v>
      </c>
      <c r="N136" s="71">
        <v>14</v>
      </c>
    </row>
    <row r="137" spans="1:14" ht="15" customHeight="1">
      <c r="A137" s="9"/>
      <c r="B137" s="49" t="s">
        <v>15</v>
      </c>
      <c r="C137" s="66">
        <v>3</v>
      </c>
      <c r="D137" s="66">
        <v>4</v>
      </c>
      <c r="E137" s="72"/>
      <c r="F137" s="67"/>
      <c r="G137" s="70">
        <v>0.01</v>
      </c>
      <c r="H137" s="70">
        <v>0.01</v>
      </c>
      <c r="I137" s="70">
        <v>2.48</v>
      </c>
      <c r="J137" s="70">
        <v>3.29</v>
      </c>
      <c r="K137" s="71">
        <v>0.02</v>
      </c>
      <c r="L137" s="71">
        <v>0.02</v>
      </c>
      <c r="M137" s="71">
        <v>22.4</v>
      </c>
      <c r="N137" s="71">
        <v>29.79</v>
      </c>
    </row>
    <row r="138" spans="1:14" ht="15" customHeight="1">
      <c r="A138" s="9"/>
      <c r="B138" s="49" t="s">
        <v>28</v>
      </c>
      <c r="C138" s="66">
        <v>20</v>
      </c>
      <c r="D138" s="66">
        <v>25</v>
      </c>
      <c r="E138" s="72"/>
      <c r="F138" s="67"/>
      <c r="G138" s="70">
        <v>0</v>
      </c>
      <c r="H138" s="70">
        <v>0</v>
      </c>
      <c r="I138" s="70">
        <v>0</v>
      </c>
      <c r="J138" s="70">
        <v>0</v>
      </c>
      <c r="K138" s="71">
        <v>0</v>
      </c>
      <c r="L138" s="71">
        <v>0</v>
      </c>
      <c r="M138" s="71">
        <v>0</v>
      </c>
      <c r="N138" s="71">
        <v>0</v>
      </c>
    </row>
    <row r="139" spans="1:14" ht="29.25" customHeight="1">
      <c r="A139" s="6"/>
      <c r="B139" s="48" t="s">
        <v>17</v>
      </c>
      <c r="C139" s="66"/>
      <c r="D139" s="66"/>
      <c r="E139" s="72" t="s">
        <v>18</v>
      </c>
      <c r="F139" s="72" t="s">
        <v>219</v>
      </c>
      <c r="G139" s="68">
        <v>1.54</v>
      </c>
      <c r="H139" s="68">
        <v>1.92</v>
      </c>
      <c r="I139" s="68">
        <v>4.29</v>
      </c>
      <c r="J139" s="69">
        <v>4.33</v>
      </c>
      <c r="K139" s="69">
        <v>9.84</v>
      </c>
      <c r="L139" s="69">
        <v>12.84</v>
      </c>
      <c r="M139" s="69">
        <v>84.4</v>
      </c>
      <c r="N139" s="69">
        <v>100.1</v>
      </c>
    </row>
    <row r="140" spans="1:14" ht="15" customHeight="1">
      <c r="A140" s="7"/>
      <c r="B140" s="49" t="s">
        <v>19</v>
      </c>
      <c r="C140" s="66">
        <v>20</v>
      </c>
      <c r="D140" s="66">
        <v>25</v>
      </c>
      <c r="E140" s="34"/>
      <c r="F140" s="67"/>
      <c r="G140" s="70">
        <v>1.52</v>
      </c>
      <c r="H140" s="70">
        <v>1.9</v>
      </c>
      <c r="I140" s="70">
        <v>0.16</v>
      </c>
      <c r="J140" s="71">
        <v>0.2</v>
      </c>
      <c r="K140" s="71">
        <v>9.8000000000000007</v>
      </c>
      <c r="L140" s="71">
        <v>12.8</v>
      </c>
      <c r="M140" s="71">
        <v>47</v>
      </c>
      <c r="N140" s="71">
        <v>62.7</v>
      </c>
    </row>
    <row r="141" spans="1:14" ht="15" customHeight="1">
      <c r="A141" s="9"/>
      <c r="B141" s="49" t="s">
        <v>15</v>
      </c>
      <c r="C141" s="66">
        <v>5</v>
      </c>
      <c r="D141" s="66">
        <v>5</v>
      </c>
      <c r="E141" s="34"/>
      <c r="F141" s="67"/>
      <c r="G141" s="70">
        <v>0.02</v>
      </c>
      <c r="H141" s="70">
        <v>0.02</v>
      </c>
      <c r="I141" s="70">
        <v>4.13</v>
      </c>
      <c r="J141" s="70">
        <v>4.13</v>
      </c>
      <c r="K141" s="71">
        <v>0.04</v>
      </c>
      <c r="L141" s="71">
        <v>0.04</v>
      </c>
      <c r="M141" s="71">
        <v>37.4</v>
      </c>
      <c r="N141" s="71">
        <v>37.4</v>
      </c>
    </row>
    <row r="142" spans="1:14" ht="30.75" customHeight="1">
      <c r="A142" s="9"/>
      <c r="B142" s="48" t="s">
        <v>94</v>
      </c>
      <c r="C142" s="66"/>
      <c r="D142" s="66"/>
      <c r="E142" s="34" t="s">
        <v>24</v>
      </c>
      <c r="F142" s="67" t="s">
        <v>220</v>
      </c>
      <c r="G142" s="68">
        <v>4.71</v>
      </c>
      <c r="H142" s="68">
        <v>5.46</v>
      </c>
      <c r="I142" s="68">
        <v>4.45</v>
      </c>
      <c r="J142" s="69">
        <v>5.15</v>
      </c>
      <c r="K142" s="69">
        <v>11.23</v>
      </c>
      <c r="L142" s="69">
        <v>13.48</v>
      </c>
      <c r="M142" s="69">
        <v>102.88</v>
      </c>
      <c r="N142" s="69">
        <v>122.27</v>
      </c>
    </row>
    <row r="143" spans="1:14" ht="15" customHeight="1">
      <c r="A143" s="9"/>
      <c r="B143" s="49" t="s">
        <v>95</v>
      </c>
      <c r="C143" s="66">
        <v>2</v>
      </c>
      <c r="D143" s="66">
        <v>2.25</v>
      </c>
      <c r="E143" s="34"/>
      <c r="F143" s="67"/>
      <c r="G143" s="70">
        <v>1.45</v>
      </c>
      <c r="H143" s="70">
        <v>1.69</v>
      </c>
      <c r="I143" s="70">
        <v>1.64</v>
      </c>
      <c r="J143" s="70">
        <v>1.9</v>
      </c>
      <c r="K143" s="71">
        <v>0.86</v>
      </c>
      <c r="L143" s="71">
        <v>0.96</v>
      </c>
      <c r="M143" s="71">
        <v>22.22</v>
      </c>
      <c r="N143" s="71">
        <v>26.27</v>
      </c>
    </row>
    <row r="144" spans="1:14" ht="15" customHeight="1">
      <c r="A144" s="9"/>
      <c r="B144" s="49" t="s">
        <v>14</v>
      </c>
      <c r="C144" s="66">
        <v>130</v>
      </c>
      <c r="D144" s="129">
        <v>150</v>
      </c>
      <c r="E144" s="34"/>
      <c r="F144" s="67"/>
      <c r="G144" s="70">
        <v>3.26</v>
      </c>
      <c r="H144" s="70">
        <v>3.77</v>
      </c>
      <c r="I144" s="70">
        <v>2.81</v>
      </c>
      <c r="J144" s="70">
        <v>3.25</v>
      </c>
      <c r="K144" s="71">
        <v>5.37</v>
      </c>
      <c r="L144" s="71">
        <v>6.02</v>
      </c>
      <c r="M144" s="71">
        <v>60.66</v>
      </c>
      <c r="N144" s="71">
        <v>70</v>
      </c>
    </row>
    <row r="145" spans="1:14" ht="15" customHeight="1">
      <c r="A145" s="9"/>
      <c r="B145" s="49" t="s">
        <v>26</v>
      </c>
      <c r="C145" s="66">
        <v>5</v>
      </c>
      <c r="D145" s="66">
        <v>6.5</v>
      </c>
      <c r="E145" s="34"/>
      <c r="F145" s="67"/>
      <c r="G145" s="70">
        <v>0</v>
      </c>
      <c r="H145" s="70">
        <v>0</v>
      </c>
      <c r="I145" s="70">
        <v>0</v>
      </c>
      <c r="J145" s="71">
        <v>0</v>
      </c>
      <c r="K145" s="71">
        <v>5</v>
      </c>
      <c r="L145" s="71">
        <v>6.5</v>
      </c>
      <c r="M145" s="71">
        <v>20</v>
      </c>
      <c r="N145" s="71">
        <v>26</v>
      </c>
    </row>
    <row r="146" spans="1:14" ht="15" customHeight="1">
      <c r="A146" s="9"/>
      <c r="B146" s="49" t="s">
        <v>28</v>
      </c>
      <c r="C146" s="66">
        <v>50</v>
      </c>
      <c r="D146" s="66">
        <v>50</v>
      </c>
      <c r="E146" s="34"/>
      <c r="F146" s="67"/>
      <c r="G146" s="70">
        <v>0</v>
      </c>
      <c r="H146" s="70">
        <v>0</v>
      </c>
      <c r="I146" s="70">
        <v>0</v>
      </c>
      <c r="J146" s="71">
        <v>0</v>
      </c>
      <c r="K146" s="71">
        <v>0</v>
      </c>
      <c r="L146" s="71">
        <v>0</v>
      </c>
      <c r="M146" s="71">
        <v>0</v>
      </c>
      <c r="N146" s="71">
        <v>0</v>
      </c>
    </row>
    <row r="147" spans="1:14" ht="15" customHeight="1">
      <c r="A147" s="22"/>
      <c r="B147" s="50" t="s">
        <v>96</v>
      </c>
      <c r="C147" s="125">
        <v>20</v>
      </c>
      <c r="D147" s="125">
        <v>30</v>
      </c>
      <c r="E147" s="124" t="s">
        <v>59</v>
      </c>
      <c r="F147" s="67" t="s">
        <v>54</v>
      </c>
      <c r="G147" s="68">
        <v>0.64</v>
      </c>
      <c r="H147" s="68">
        <v>0.96</v>
      </c>
      <c r="I147" s="69">
        <v>0.56000000000000005</v>
      </c>
      <c r="J147" s="69">
        <v>0.84</v>
      </c>
      <c r="K147" s="69">
        <v>14.06</v>
      </c>
      <c r="L147" s="69">
        <v>21.1</v>
      </c>
      <c r="M147" s="69">
        <v>64</v>
      </c>
      <c r="N147" s="69">
        <v>96</v>
      </c>
    </row>
    <row r="148" spans="1:14" ht="15" customHeight="1">
      <c r="A148" s="5" t="s">
        <v>29</v>
      </c>
      <c r="B148" s="51"/>
      <c r="C148" s="66"/>
      <c r="D148" s="66"/>
      <c r="E148" s="34"/>
      <c r="F148" s="67"/>
      <c r="G148" s="70"/>
      <c r="H148" s="70"/>
      <c r="I148" s="70"/>
      <c r="J148" s="71"/>
      <c r="K148" s="71"/>
      <c r="L148" s="71"/>
      <c r="M148" s="71"/>
      <c r="N148" s="71"/>
    </row>
    <row r="149" spans="1:14" ht="15" customHeight="1">
      <c r="A149" s="23"/>
      <c r="B149" s="52" t="s">
        <v>30</v>
      </c>
      <c r="C149" s="66">
        <v>110</v>
      </c>
      <c r="D149" s="66">
        <v>110</v>
      </c>
      <c r="E149" s="72" t="s">
        <v>51</v>
      </c>
      <c r="F149" s="72" t="s">
        <v>51</v>
      </c>
      <c r="G149" s="68">
        <v>0.5</v>
      </c>
      <c r="H149" s="68">
        <v>0.5</v>
      </c>
      <c r="I149" s="68">
        <v>0.1</v>
      </c>
      <c r="J149" s="68">
        <v>0.1</v>
      </c>
      <c r="K149" s="68">
        <v>10.1</v>
      </c>
      <c r="L149" s="68">
        <v>10.1</v>
      </c>
      <c r="M149" s="68">
        <v>60</v>
      </c>
      <c r="N149" s="68">
        <v>60</v>
      </c>
    </row>
    <row r="150" spans="1:14" ht="15" customHeight="1">
      <c r="A150" s="11" t="s">
        <v>32</v>
      </c>
      <c r="B150" s="53"/>
      <c r="C150" s="110"/>
      <c r="D150" s="110"/>
      <c r="E150" s="81"/>
      <c r="F150" s="82"/>
      <c r="G150" s="130">
        <f t="shared" ref="G150:N150" si="8">G133+G139+G142+G147+G149</f>
        <v>11.790000000000001</v>
      </c>
      <c r="H150" s="83">
        <f t="shared" si="8"/>
        <v>14.8</v>
      </c>
      <c r="I150" s="130">
        <f t="shared" si="8"/>
        <v>14.559999999999999</v>
      </c>
      <c r="J150" s="83">
        <f t="shared" si="8"/>
        <v>17.09</v>
      </c>
      <c r="K150" s="130">
        <f t="shared" si="8"/>
        <v>63.650000000000006</v>
      </c>
      <c r="L150" s="83">
        <f t="shared" si="8"/>
        <v>82.699999999999989</v>
      </c>
      <c r="M150" s="130">
        <f t="shared" si="8"/>
        <v>428.09000000000003</v>
      </c>
      <c r="N150" s="83">
        <f t="shared" si="8"/>
        <v>540.59999999999991</v>
      </c>
    </row>
    <row r="151" spans="1:14" ht="15" customHeight="1">
      <c r="A151" s="12" t="s">
        <v>33</v>
      </c>
      <c r="B151" s="53"/>
      <c r="C151" s="80"/>
      <c r="D151" s="80"/>
      <c r="E151" s="81"/>
      <c r="F151" s="84"/>
      <c r="G151" s="116"/>
      <c r="H151" s="116"/>
      <c r="I151" s="116"/>
      <c r="J151" s="86"/>
      <c r="K151" s="86"/>
      <c r="L151" s="86"/>
      <c r="M151" s="86"/>
      <c r="N151" s="86"/>
    </row>
    <row r="152" spans="1:14" ht="30.75" customHeight="1">
      <c r="A152" s="9"/>
      <c r="B152" s="48" t="s">
        <v>97</v>
      </c>
      <c r="C152" s="66"/>
      <c r="D152" s="66"/>
      <c r="E152" s="34" t="s">
        <v>35</v>
      </c>
      <c r="F152" s="87" t="s">
        <v>220</v>
      </c>
      <c r="G152" s="68">
        <v>3.04</v>
      </c>
      <c r="H152" s="68">
        <v>3.42</v>
      </c>
      <c r="I152" s="68">
        <v>5.94</v>
      </c>
      <c r="J152" s="69">
        <v>6.66</v>
      </c>
      <c r="K152" s="68">
        <v>8.98</v>
      </c>
      <c r="L152" s="69">
        <v>9.48</v>
      </c>
      <c r="M152" s="69">
        <v>95.06</v>
      </c>
      <c r="N152" s="69">
        <v>131.57</v>
      </c>
    </row>
    <row r="153" spans="1:14" ht="15" customHeight="1">
      <c r="A153" s="9"/>
      <c r="B153" s="49" t="s">
        <v>36</v>
      </c>
      <c r="C153" s="66">
        <v>19</v>
      </c>
      <c r="D153" s="66">
        <v>19</v>
      </c>
      <c r="E153" s="74"/>
      <c r="F153" s="67"/>
      <c r="G153" s="70">
        <v>1.87</v>
      </c>
      <c r="H153" s="70">
        <v>1.87</v>
      </c>
      <c r="I153" s="70">
        <v>1.85</v>
      </c>
      <c r="J153" s="70">
        <v>1.85</v>
      </c>
      <c r="K153" s="71">
        <v>0</v>
      </c>
      <c r="L153" s="71">
        <v>0</v>
      </c>
      <c r="M153" s="71">
        <v>16.96</v>
      </c>
      <c r="N153" s="71">
        <v>16.96</v>
      </c>
    </row>
    <row r="154" spans="1:14" ht="15" customHeight="1">
      <c r="A154" s="9"/>
      <c r="B154" s="49" t="s">
        <v>37</v>
      </c>
      <c r="C154" s="125">
        <v>58</v>
      </c>
      <c r="D154" s="66">
        <v>68</v>
      </c>
      <c r="E154" s="74"/>
      <c r="F154" s="67"/>
      <c r="G154" s="70">
        <v>0.38</v>
      </c>
      <c r="H154" s="70">
        <v>0.57999999999999996</v>
      </c>
      <c r="I154" s="70">
        <v>0.1</v>
      </c>
      <c r="J154" s="70">
        <v>0.14000000000000001</v>
      </c>
      <c r="K154" s="71">
        <v>5.14</v>
      </c>
      <c r="L154" s="71">
        <v>4.84</v>
      </c>
      <c r="M154" s="71">
        <v>23.08</v>
      </c>
      <c r="N154" s="71">
        <v>45.07</v>
      </c>
    </row>
    <row r="155" spans="1:14" ht="15" customHeight="1">
      <c r="A155" s="9"/>
      <c r="B155" s="49" t="s">
        <v>38</v>
      </c>
      <c r="C155" s="66">
        <v>29</v>
      </c>
      <c r="D155" s="66">
        <v>34</v>
      </c>
      <c r="E155" s="34"/>
      <c r="F155" s="67"/>
      <c r="G155" s="70">
        <v>0.04</v>
      </c>
      <c r="H155" s="70">
        <v>0.04</v>
      </c>
      <c r="I155" s="70">
        <v>0.01</v>
      </c>
      <c r="J155" s="70">
        <v>0</v>
      </c>
      <c r="K155" s="71">
        <v>1.18</v>
      </c>
      <c r="L155" s="71">
        <v>1.1399999999999999</v>
      </c>
      <c r="M155" s="71">
        <v>5.63</v>
      </c>
      <c r="N155" s="71">
        <v>10.16</v>
      </c>
    </row>
    <row r="156" spans="1:14" ht="15" customHeight="1">
      <c r="A156" s="9"/>
      <c r="B156" s="49" t="s">
        <v>55</v>
      </c>
      <c r="C156" s="73" t="s">
        <v>20</v>
      </c>
      <c r="D156" s="73" t="s">
        <v>226</v>
      </c>
      <c r="E156" s="131"/>
      <c r="F156" s="67"/>
      <c r="G156" s="70">
        <v>0.28000000000000003</v>
      </c>
      <c r="H156" s="70">
        <v>0.35</v>
      </c>
      <c r="I156" s="70">
        <v>0.01</v>
      </c>
      <c r="J156" s="71">
        <v>0.02</v>
      </c>
      <c r="K156" s="70">
        <v>0.75</v>
      </c>
      <c r="L156" s="71">
        <v>0.94</v>
      </c>
      <c r="M156" s="71">
        <v>4.4800000000000004</v>
      </c>
      <c r="N156" s="71">
        <v>5.65</v>
      </c>
    </row>
    <row r="157" spans="1:14" ht="15" customHeight="1">
      <c r="A157" s="9"/>
      <c r="B157" s="49" t="s">
        <v>39</v>
      </c>
      <c r="C157" s="73" t="s">
        <v>40</v>
      </c>
      <c r="D157" s="73" t="s">
        <v>104</v>
      </c>
      <c r="E157" s="131"/>
      <c r="F157" s="67"/>
      <c r="G157" s="70">
        <v>0.06</v>
      </c>
      <c r="H157" s="70">
        <v>0.09</v>
      </c>
      <c r="I157" s="70">
        <v>0</v>
      </c>
      <c r="J157" s="71">
        <v>0</v>
      </c>
      <c r="K157" s="71">
        <v>0.38</v>
      </c>
      <c r="L157" s="71">
        <v>0.5</v>
      </c>
      <c r="M157" s="71">
        <v>1.79</v>
      </c>
      <c r="N157" s="71">
        <v>2.84</v>
      </c>
    </row>
    <row r="158" spans="1:14" ht="15" customHeight="1">
      <c r="A158" s="9"/>
      <c r="B158" s="49" t="s">
        <v>41</v>
      </c>
      <c r="C158" s="73" t="s">
        <v>40</v>
      </c>
      <c r="D158" s="66">
        <v>12</v>
      </c>
      <c r="E158" s="131"/>
      <c r="F158" s="67"/>
      <c r="G158" s="70">
        <v>0.1</v>
      </c>
      <c r="H158" s="70">
        <v>0.12</v>
      </c>
      <c r="I158" s="70">
        <v>0</v>
      </c>
      <c r="J158" s="71">
        <v>0</v>
      </c>
      <c r="K158" s="71">
        <v>0.59</v>
      </c>
      <c r="L158" s="71">
        <v>0.7</v>
      </c>
      <c r="M158" s="71">
        <v>2.67</v>
      </c>
      <c r="N158" s="71">
        <v>3.02</v>
      </c>
    </row>
    <row r="159" spans="1:14" ht="15" customHeight="1">
      <c r="A159" s="9"/>
      <c r="B159" s="49" t="s">
        <v>98</v>
      </c>
      <c r="C159" s="66">
        <v>6</v>
      </c>
      <c r="D159" s="66">
        <v>7</v>
      </c>
      <c r="E159" s="34"/>
      <c r="F159" s="67"/>
      <c r="G159" s="70">
        <v>0.05</v>
      </c>
      <c r="H159" s="70">
        <v>0.06</v>
      </c>
      <c r="I159" s="70">
        <v>0</v>
      </c>
      <c r="J159" s="71">
        <v>0</v>
      </c>
      <c r="K159" s="71">
        <v>0.22</v>
      </c>
      <c r="L159" s="71">
        <v>0.24</v>
      </c>
      <c r="M159" s="71">
        <v>1.17</v>
      </c>
      <c r="N159" s="71">
        <v>1.3</v>
      </c>
    </row>
    <row r="160" spans="1:14" ht="15" customHeight="1">
      <c r="A160" s="9"/>
      <c r="B160" s="49" t="s">
        <v>99</v>
      </c>
      <c r="C160" s="66">
        <v>14</v>
      </c>
      <c r="D160" s="66">
        <v>18</v>
      </c>
      <c r="E160" s="34"/>
      <c r="F160" s="67"/>
      <c r="G160" s="70">
        <v>7.0000000000000007E-2</v>
      </c>
      <c r="H160" s="70">
        <v>0.09</v>
      </c>
      <c r="I160" s="70">
        <v>0.02</v>
      </c>
      <c r="J160" s="71">
        <v>0.03</v>
      </c>
      <c r="K160" s="71">
        <v>0.34</v>
      </c>
      <c r="L160" s="71">
        <v>0.43</v>
      </c>
      <c r="M160" s="71">
        <v>1.81</v>
      </c>
      <c r="N160" s="71">
        <v>2.27</v>
      </c>
    </row>
    <row r="161" spans="1:14" ht="15" customHeight="1">
      <c r="A161" s="9"/>
      <c r="B161" s="49" t="s">
        <v>100</v>
      </c>
      <c r="C161" s="66">
        <v>1</v>
      </c>
      <c r="D161" s="66">
        <v>1</v>
      </c>
      <c r="E161" s="34"/>
      <c r="F161" s="67"/>
      <c r="G161" s="70">
        <v>0.05</v>
      </c>
      <c r="H161" s="70">
        <v>0.05</v>
      </c>
      <c r="I161" s="70">
        <v>0</v>
      </c>
      <c r="J161" s="70">
        <v>0</v>
      </c>
      <c r="K161" s="71">
        <v>0.26</v>
      </c>
      <c r="L161" s="71">
        <v>0.26</v>
      </c>
      <c r="M161" s="71">
        <v>1.19</v>
      </c>
      <c r="N161" s="71">
        <v>1.19</v>
      </c>
    </row>
    <row r="162" spans="1:14" ht="15" customHeight="1">
      <c r="A162" s="9"/>
      <c r="B162" s="49" t="s">
        <v>44</v>
      </c>
      <c r="C162" s="66">
        <v>6</v>
      </c>
      <c r="D162" s="66">
        <v>8</v>
      </c>
      <c r="E162" s="75"/>
      <c r="F162" s="67"/>
      <c r="G162" s="70">
        <v>0.13</v>
      </c>
      <c r="H162" s="70">
        <v>0.16</v>
      </c>
      <c r="I162" s="70">
        <v>0.3</v>
      </c>
      <c r="J162" s="70">
        <v>0.97</v>
      </c>
      <c r="K162" s="71">
        <v>0.11</v>
      </c>
      <c r="L162" s="71">
        <v>0.42</v>
      </c>
      <c r="M162" s="71">
        <v>3.32</v>
      </c>
      <c r="N162" s="71">
        <v>5.15</v>
      </c>
    </row>
    <row r="163" spans="1:14" ht="15" customHeight="1">
      <c r="A163" s="9"/>
      <c r="B163" s="49" t="s">
        <v>15</v>
      </c>
      <c r="C163" s="66">
        <v>2</v>
      </c>
      <c r="D163" s="66">
        <v>2</v>
      </c>
      <c r="E163" s="34"/>
      <c r="F163" s="67"/>
      <c r="G163" s="70">
        <v>0.01</v>
      </c>
      <c r="H163" s="70">
        <v>0.01</v>
      </c>
      <c r="I163" s="70">
        <v>1.65</v>
      </c>
      <c r="J163" s="70">
        <v>1.65</v>
      </c>
      <c r="K163" s="71">
        <v>0.01</v>
      </c>
      <c r="L163" s="71">
        <v>0.01</v>
      </c>
      <c r="M163" s="71">
        <v>14.96</v>
      </c>
      <c r="N163" s="71">
        <v>19.96</v>
      </c>
    </row>
    <row r="164" spans="1:14" ht="15" customHeight="1">
      <c r="A164" s="9"/>
      <c r="B164" s="49" t="s">
        <v>43</v>
      </c>
      <c r="C164" s="66">
        <v>2</v>
      </c>
      <c r="D164" s="66">
        <v>2</v>
      </c>
      <c r="E164" s="34"/>
      <c r="F164" s="67"/>
      <c r="G164" s="70">
        <v>0</v>
      </c>
      <c r="H164" s="70">
        <v>0</v>
      </c>
      <c r="I164" s="70">
        <v>2</v>
      </c>
      <c r="J164" s="70">
        <v>2</v>
      </c>
      <c r="K164" s="71">
        <v>0</v>
      </c>
      <c r="L164" s="71">
        <v>0</v>
      </c>
      <c r="M164" s="71">
        <v>18</v>
      </c>
      <c r="N164" s="71">
        <v>18</v>
      </c>
    </row>
    <row r="165" spans="1:14" ht="15" customHeight="1">
      <c r="A165" s="9"/>
      <c r="B165" s="49" t="s">
        <v>28</v>
      </c>
      <c r="C165" s="66">
        <v>120</v>
      </c>
      <c r="D165" s="66">
        <v>160</v>
      </c>
      <c r="E165" s="34"/>
      <c r="F165" s="67"/>
      <c r="G165" s="70">
        <v>0</v>
      </c>
      <c r="H165" s="70">
        <v>0</v>
      </c>
      <c r="I165" s="70">
        <v>0</v>
      </c>
      <c r="J165" s="71">
        <v>0</v>
      </c>
      <c r="K165" s="70">
        <v>0</v>
      </c>
      <c r="L165" s="71">
        <v>0</v>
      </c>
      <c r="M165" s="71">
        <v>0</v>
      </c>
      <c r="N165" s="71">
        <v>0</v>
      </c>
    </row>
    <row r="166" spans="1:14" ht="15" customHeight="1">
      <c r="A166" s="9"/>
      <c r="B166" s="48" t="s">
        <v>101</v>
      </c>
      <c r="C166" s="66"/>
      <c r="D166" s="66"/>
      <c r="E166" s="132" t="s">
        <v>102</v>
      </c>
      <c r="F166" s="124" t="s">
        <v>24</v>
      </c>
      <c r="G166" s="68">
        <v>11.53</v>
      </c>
      <c r="H166" s="68">
        <v>12.91</v>
      </c>
      <c r="I166" s="68">
        <v>7.32</v>
      </c>
      <c r="J166" s="69">
        <v>11.71</v>
      </c>
      <c r="K166" s="68">
        <v>12.34</v>
      </c>
      <c r="L166" s="69">
        <v>24.34</v>
      </c>
      <c r="M166" s="69">
        <v>191.46</v>
      </c>
      <c r="N166" s="69">
        <v>243.8</v>
      </c>
    </row>
    <row r="167" spans="1:14" ht="15" customHeight="1">
      <c r="A167" s="9"/>
      <c r="B167" s="49" t="s">
        <v>36</v>
      </c>
      <c r="C167" s="66">
        <v>73</v>
      </c>
      <c r="D167" s="66">
        <v>85</v>
      </c>
      <c r="E167" s="74"/>
      <c r="F167" s="67"/>
      <c r="G167" s="70">
        <v>9.56</v>
      </c>
      <c r="H167" s="70">
        <v>10.28</v>
      </c>
      <c r="I167" s="70">
        <v>3.32</v>
      </c>
      <c r="J167" s="71">
        <v>6.87</v>
      </c>
      <c r="K167" s="71">
        <v>0</v>
      </c>
      <c r="L167" s="71">
        <v>0</v>
      </c>
      <c r="M167" s="71">
        <v>94.93</v>
      </c>
      <c r="N167" s="71">
        <v>99.79</v>
      </c>
    </row>
    <row r="168" spans="1:14" ht="15" customHeight="1">
      <c r="A168" s="9"/>
      <c r="B168" s="49" t="s">
        <v>103</v>
      </c>
      <c r="C168" s="125">
        <v>147</v>
      </c>
      <c r="D168" s="125">
        <v>165</v>
      </c>
      <c r="E168" s="74"/>
      <c r="F168" s="67"/>
      <c r="G168" s="70">
        <v>1.78</v>
      </c>
      <c r="H168" s="70">
        <v>2.31</v>
      </c>
      <c r="I168" s="70">
        <v>0.35</v>
      </c>
      <c r="J168" s="70">
        <v>0.36</v>
      </c>
      <c r="K168" s="71">
        <v>11.25</v>
      </c>
      <c r="L168" s="71">
        <v>22.77</v>
      </c>
      <c r="M168" s="71">
        <v>58.95</v>
      </c>
      <c r="N168" s="71">
        <v>95.86</v>
      </c>
    </row>
    <row r="169" spans="1:14" ht="15" customHeight="1">
      <c r="A169" s="9"/>
      <c r="B169" s="49" t="s">
        <v>39</v>
      </c>
      <c r="C169" s="73" t="s">
        <v>104</v>
      </c>
      <c r="D169" s="73" t="s">
        <v>227</v>
      </c>
      <c r="E169" s="88"/>
      <c r="F169" s="67"/>
      <c r="G169" s="70">
        <v>7.0000000000000007E-2</v>
      </c>
      <c r="H169" s="70">
        <v>0.09</v>
      </c>
      <c r="I169" s="70">
        <v>0</v>
      </c>
      <c r="J169" s="71">
        <v>0</v>
      </c>
      <c r="K169" s="71">
        <v>0.45</v>
      </c>
      <c r="L169" s="71">
        <v>0.5</v>
      </c>
      <c r="M169" s="71">
        <v>2.14</v>
      </c>
      <c r="N169" s="71">
        <v>2.84</v>
      </c>
    </row>
    <row r="170" spans="1:14" ht="15" customHeight="1">
      <c r="A170" s="9"/>
      <c r="B170" s="49" t="s">
        <v>41</v>
      </c>
      <c r="C170" s="66">
        <v>11</v>
      </c>
      <c r="D170" s="66">
        <v>12</v>
      </c>
      <c r="E170" s="34"/>
      <c r="F170" s="67"/>
      <c r="G170" s="70">
        <v>0.05</v>
      </c>
      <c r="H170" s="70">
        <v>0.12</v>
      </c>
      <c r="I170" s="70">
        <v>0</v>
      </c>
      <c r="J170" s="71">
        <v>0</v>
      </c>
      <c r="K170" s="71">
        <v>0.4</v>
      </c>
      <c r="L170" s="71">
        <v>0.7</v>
      </c>
      <c r="M170" s="71">
        <v>1.47</v>
      </c>
      <c r="N170" s="71">
        <v>3.02</v>
      </c>
    </row>
    <row r="171" spans="1:14" ht="15" customHeight="1">
      <c r="A171" s="9"/>
      <c r="B171" s="49" t="s">
        <v>42</v>
      </c>
      <c r="C171" s="66">
        <v>2</v>
      </c>
      <c r="D171" s="66">
        <v>3</v>
      </c>
      <c r="E171" s="34"/>
      <c r="F171" s="67"/>
      <c r="G171" s="70">
        <v>0.06</v>
      </c>
      <c r="H171" s="70">
        <v>0.1</v>
      </c>
      <c r="I171" s="70">
        <v>0</v>
      </c>
      <c r="J171" s="70">
        <v>0</v>
      </c>
      <c r="K171" s="71">
        <v>0.23</v>
      </c>
      <c r="L171" s="71">
        <v>0.35</v>
      </c>
      <c r="M171" s="71">
        <v>0.97</v>
      </c>
      <c r="N171" s="71">
        <v>1.89</v>
      </c>
    </row>
    <row r="172" spans="1:14" ht="15" customHeight="1">
      <c r="A172" s="9"/>
      <c r="B172" s="49" t="s">
        <v>15</v>
      </c>
      <c r="C172" s="66">
        <v>2</v>
      </c>
      <c r="D172" s="66">
        <v>3</v>
      </c>
      <c r="E172" s="88"/>
      <c r="F172" s="67"/>
      <c r="G172" s="70">
        <v>0.01</v>
      </c>
      <c r="H172" s="70">
        <v>0.01</v>
      </c>
      <c r="I172" s="70">
        <v>1.65</v>
      </c>
      <c r="J172" s="70">
        <v>2.48</v>
      </c>
      <c r="K172" s="71">
        <v>0.01</v>
      </c>
      <c r="L172" s="71">
        <v>0.02</v>
      </c>
      <c r="M172" s="71">
        <v>15</v>
      </c>
      <c r="N172" s="71">
        <v>22.4</v>
      </c>
    </row>
    <row r="173" spans="1:14" ht="15" customHeight="1">
      <c r="A173" s="9"/>
      <c r="B173" s="49" t="s">
        <v>43</v>
      </c>
      <c r="C173" s="66">
        <v>2</v>
      </c>
      <c r="D173" s="66">
        <v>2</v>
      </c>
      <c r="E173" s="34"/>
      <c r="F173" s="67"/>
      <c r="G173" s="70">
        <v>0</v>
      </c>
      <c r="H173" s="70">
        <v>0</v>
      </c>
      <c r="I173" s="70">
        <v>2</v>
      </c>
      <c r="J173" s="70">
        <v>2</v>
      </c>
      <c r="K173" s="71">
        <v>0</v>
      </c>
      <c r="L173" s="71">
        <v>0</v>
      </c>
      <c r="M173" s="71">
        <v>18</v>
      </c>
      <c r="N173" s="71">
        <v>18</v>
      </c>
    </row>
    <row r="174" spans="1:14" ht="30.75" customHeight="1">
      <c r="A174" s="9"/>
      <c r="B174" s="50" t="s">
        <v>105</v>
      </c>
      <c r="C174" s="133"/>
      <c r="D174" s="66"/>
      <c r="E174" s="87" t="s">
        <v>82</v>
      </c>
      <c r="F174" s="67" t="s">
        <v>22</v>
      </c>
      <c r="G174" s="68">
        <v>0.3</v>
      </c>
      <c r="H174" s="68">
        <v>0.39</v>
      </c>
      <c r="I174" s="68">
        <v>2.0299999999999998</v>
      </c>
      <c r="J174" s="69">
        <v>2.5499999999999998</v>
      </c>
      <c r="K174" s="68">
        <v>1.19</v>
      </c>
      <c r="L174" s="69">
        <v>1.4</v>
      </c>
      <c r="M174" s="69">
        <v>24.26</v>
      </c>
      <c r="N174" s="69">
        <v>30.21</v>
      </c>
    </row>
    <row r="175" spans="1:14" ht="15" customHeight="1">
      <c r="A175" s="9"/>
      <c r="B175" s="49" t="s">
        <v>106</v>
      </c>
      <c r="C175" s="66">
        <v>36</v>
      </c>
      <c r="D175" s="66">
        <v>44</v>
      </c>
      <c r="E175" s="34"/>
      <c r="F175" s="67"/>
      <c r="G175" s="70">
        <v>0.24</v>
      </c>
      <c r="H175" s="70">
        <v>0.3</v>
      </c>
      <c r="I175" s="70">
        <v>0.03</v>
      </c>
      <c r="J175" s="71">
        <v>0.04</v>
      </c>
      <c r="K175" s="70">
        <v>0.66</v>
      </c>
      <c r="L175" s="71">
        <v>0.83</v>
      </c>
      <c r="M175" s="71">
        <v>3.85</v>
      </c>
      <c r="N175" s="71">
        <v>4.84</v>
      </c>
    </row>
    <row r="176" spans="1:14" ht="15" customHeight="1">
      <c r="A176" s="9"/>
      <c r="B176" s="49" t="s">
        <v>41</v>
      </c>
      <c r="C176" s="66">
        <v>6</v>
      </c>
      <c r="D176" s="66">
        <v>8</v>
      </c>
      <c r="E176" s="34"/>
      <c r="F176" s="67"/>
      <c r="G176" s="70">
        <v>0.06</v>
      </c>
      <c r="H176" s="70">
        <v>0.09</v>
      </c>
      <c r="I176" s="70">
        <v>0</v>
      </c>
      <c r="J176" s="70">
        <v>0.01</v>
      </c>
      <c r="K176" s="71">
        <v>0.53</v>
      </c>
      <c r="L176" s="71">
        <v>0.56999999999999995</v>
      </c>
      <c r="M176" s="71">
        <v>2.41</v>
      </c>
      <c r="N176" s="71">
        <v>2.87</v>
      </c>
    </row>
    <row r="177" spans="1:14" ht="15" customHeight="1">
      <c r="A177" s="9"/>
      <c r="B177" s="49" t="s">
        <v>43</v>
      </c>
      <c r="C177" s="66">
        <v>2</v>
      </c>
      <c r="D177" s="66">
        <v>2.5</v>
      </c>
      <c r="E177" s="34"/>
      <c r="F177" s="67"/>
      <c r="G177" s="70">
        <v>0</v>
      </c>
      <c r="H177" s="70">
        <v>0</v>
      </c>
      <c r="I177" s="70">
        <v>2</v>
      </c>
      <c r="J177" s="70">
        <v>2.5</v>
      </c>
      <c r="K177" s="70">
        <v>0</v>
      </c>
      <c r="L177" s="70">
        <v>0</v>
      </c>
      <c r="M177" s="71">
        <v>18</v>
      </c>
      <c r="N177" s="71">
        <v>22.5</v>
      </c>
    </row>
    <row r="178" spans="1:14" ht="30" customHeight="1">
      <c r="A178" s="9"/>
      <c r="B178" s="48" t="s">
        <v>56</v>
      </c>
      <c r="C178" s="66"/>
      <c r="D178" s="66"/>
      <c r="E178" s="34" t="s">
        <v>35</v>
      </c>
      <c r="F178" s="67" t="s">
        <v>24</v>
      </c>
      <c r="G178" s="68">
        <v>7.0000000000000007E-2</v>
      </c>
      <c r="H178" s="68">
        <v>0.08</v>
      </c>
      <c r="I178" s="68">
        <v>7.0000000000000007E-2</v>
      </c>
      <c r="J178" s="69">
        <v>0.08</v>
      </c>
      <c r="K178" s="69">
        <v>7.67</v>
      </c>
      <c r="L178" s="69">
        <v>8.86</v>
      </c>
      <c r="M178" s="69">
        <v>31.99</v>
      </c>
      <c r="N178" s="69">
        <v>36.93</v>
      </c>
    </row>
    <row r="179" spans="1:14" ht="15" customHeight="1">
      <c r="A179" s="9"/>
      <c r="B179" s="49" t="s">
        <v>57</v>
      </c>
      <c r="C179" s="66">
        <v>20</v>
      </c>
      <c r="D179" s="66">
        <v>22</v>
      </c>
      <c r="E179" s="72"/>
      <c r="F179" s="67"/>
      <c r="G179" s="70">
        <v>7.0000000000000007E-2</v>
      </c>
      <c r="H179" s="70">
        <v>0.08</v>
      </c>
      <c r="I179" s="70">
        <v>7.0000000000000007E-2</v>
      </c>
      <c r="J179" s="71">
        <v>0.08</v>
      </c>
      <c r="K179" s="71">
        <v>1.67</v>
      </c>
      <c r="L179" s="71">
        <v>1.86</v>
      </c>
      <c r="M179" s="71">
        <v>7.99</v>
      </c>
      <c r="N179" s="71">
        <v>8.93</v>
      </c>
    </row>
    <row r="180" spans="1:14" ht="15" customHeight="1">
      <c r="A180" s="9"/>
      <c r="B180" s="49" t="s">
        <v>26</v>
      </c>
      <c r="C180" s="66">
        <v>6</v>
      </c>
      <c r="D180" s="66">
        <v>7</v>
      </c>
      <c r="E180" s="72"/>
      <c r="F180" s="67"/>
      <c r="G180" s="70">
        <v>0</v>
      </c>
      <c r="H180" s="70">
        <v>0</v>
      </c>
      <c r="I180" s="70">
        <v>0</v>
      </c>
      <c r="J180" s="71">
        <v>0</v>
      </c>
      <c r="K180" s="71">
        <v>6</v>
      </c>
      <c r="L180" s="71">
        <v>7</v>
      </c>
      <c r="M180" s="71">
        <v>24</v>
      </c>
      <c r="N180" s="71">
        <v>28</v>
      </c>
    </row>
    <row r="181" spans="1:14" ht="15" customHeight="1">
      <c r="A181" s="9"/>
      <c r="B181" s="49" t="s">
        <v>28</v>
      </c>
      <c r="C181" s="66">
        <v>160</v>
      </c>
      <c r="D181" s="66">
        <v>190</v>
      </c>
      <c r="E181" s="72"/>
      <c r="F181" s="67"/>
      <c r="G181" s="70">
        <v>0</v>
      </c>
      <c r="H181" s="70">
        <v>0</v>
      </c>
      <c r="I181" s="70">
        <v>0</v>
      </c>
      <c r="J181" s="71">
        <v>0</v>
      </c>
      <c r="K181" s="71">
        <v>0</v>
      </c>
      <c r="L181" s="71">
        <v>0</v>
      </c>
      <c r="M181" s="71">
        <v>0</v>
      </c>
      <c r="N181" s="71">
        <v>0</v>
      </c>
    </row>
    <row r="182" spans="1:14" ht="15" customHeight="1">
      <c r="A182" s="9"/>
      <c r="B182" s="48" t="s">
        <v>58</v>
      </c>
      <c r="C182" s="66">
        <v>20</v>
      </c>
      <c r="D182" s="76">
        <v>27</v>
      </c>
      <c r="E182" s="72" t="s">
        <v>59</v>
      </c>
      <c r="F182" s="99" t="s">
        <v>222</v>
      </c>
      <c r="G182" s="68">
        <v>1.52</v>
      </c>
      <c r="H182" s="68">
        <v>2.0499999999999998</v>
      </c>
      <c r="I182" s="68">
        <v>0.16</v>
      </c>
      <c r="J182" s="69">
        <v>0.22</v>
      </c>
      <c r="K182" s="69">
        <v>9.8000000000000007</v>
      </c>
      <c r="L182" s="69">
        <v>13.8</v>
      </c>
      <c r="M182" s="69">
        <v>47</v>
      </c>
      <c r="N182" s="69">
        <v>67.599999999999994</v>
      </c>
    </row>
    <row r="183" spans="1:14" ht="15" customHeight="1">
      <c r="A183" s="10"/>
      <c r="B183" s="52" t="s">
        <v>60</v>
      </c>
      <c r="C183" s="76">
        <v>28</v>
      </c>
      <c r="D183" s="76">
        <v>35</v>
      </c>
      <c r="E183" s="100" t="s">
        <v>61</v>
      </c>
      <c r="F183" s="99" t="s">
        <v>223</v>
      </c>
      <c r="G183" s="101">
        <v>1.57</v>
      </c>
      <c r="H183" s="101">
        <v>1.96</v>
      </c>
      <c r="I183" s="101">
        <v>0.31</v>
      </c>
      <c r="J183" s="102">
        <v>0.39</v>
      </c>
      <c r="K183" s="102">
        <v>13.8</v>
      </c>
      <c r="L183" s="102">
        <v>17.3</v>
      </c>
      <c r="M183" s="102">
        <v>65</v>
      </c>
      <c r="N183" s="102">
        <v>81</v>
      </c>
    </row>
    <row r="184" spans="1:14" ht="15" customHeight="1">
      <c r="A184" s="11" t="s">
        <v>62</v>
      </c>
      <c r="B184" s="53"/>
      <c r="C184" s="110"/>
      <c r="D184" s="110"/>
      <c r="E184" s="81"/>
      <c r="F184" s="82"/>
      <c r="G184" s="83">
        <f t="shared" ref="G184:N184" si="9">G152+G166+G174+G178+G182+G183</f>
        <v>18.03</v>
      </c>
      <c r="H184" s="83">
        <f t="shared" si="9"/>
        <v>20.81</v>
      </c>
      <c r="I184" s="83">
        <f t="shared" si="9"/>
        <v>15.830000000000002</v>
      </c>
      <c r="J184" s="83">
        <f t="shared" si="9"/>
        <v>21.61</v>
      </c>
      <c r="K184" s="83">
        <f t="shared" si="9"/>
        <v>53.78</v>
      </c>
      <c r="L184" s="83">
        <f t="shared" si="9"/>
        <v>75.179999999999993</v>
      </c>
      <c r="M184" s="83">
        <f t="shared" si="9"/>
        <v>454.77</v>
      </c>
      <c r="N184" s="83">
        <f t="shared" si="9"/>
        <v>591.11</v>
      </c>
    </row>
    <row r="185" spans="1:14" ht="15" customHeight="1">
      <c r="A185" s="12" t="s">
        <v>63</v>
      </c>
      <c r="B185" s="53"/>
      <c r="C185" s="80"/>
      <c r="D185" s="80"/>
      <c r="E185" s="81"/>
      <c r="F185" s="84"/>
      <c r="G185" s="116"/>
      <c r="H185" s="116"/>
      <c r="I185" s="116"/>
      <c r="J185" s="86"/>
      <c r="K185" s="86"/>
      <c r="L185" s="86"/>
      <c r="M185" s="86"/>
      <c r="N185" s="86"/>
    </row>
    <row r="186" spans="1:14" ht="15" customHeight="1">
      <c r="A186" s="9"/>
      <c r="B186" s="48" t="s">
        <v>107</v>
      </c>
      <c r="C186" s="66"/>
      <c r="D186" s="66"/>
      <c r="E186" s="72" t="s">
        <v>35</v>
      </c>
      <c r="F186" s="72" t="s">
        <v>35</v>
      </c>
      <c r="G186" s="68">
        <v>12.24</v>
      </c>
      <c r="H186" s="68">
        <v>12.24</v>
      </c>
      <c r="I186" s="68">
        <v>13.28</v>
      </c>
      <c r="J186" s="68">
        <v>13.28</v>
      </c>
      <c r="K186" s="69">
        <v>3.66</v>
      </c>
      <c r="L186" s="69">
        <v>3.66</v>
      </c>
      <c r="M186" s="69">
        <v>183.32</v>
      </c>
      <c r="N186" s="69">
        <v>183.32</v>
      </c>
    </row>
    <row r="187" spans="1:14" ht="15" customHeight="1">
      <c r="A187" s="9"/>
      <c r="B187" s="49" t="s">
        <v>13</v>
      </c>
      <c r="C187" s="66">
        <v>97</v>
      </c>
      <c r="D187" s="66">
        <v>97</v>
      </c>
      <c r="E187" s="74"/>
      <c r="F187" s="67"/>
      <c r="G187" s="70">
        <v>11.07</v>
      </c>
      <c r="H187" s="70">
        <v>11.07</v>
      </c>
      <c r="I187" s="70">
        <v>10.02</v>
      </c>
      <c r="J187" s="70">
        <v>10.02</v>
      </c>
      <c r="K187" s="71">
        <v>0.6</v>
      </c>
      <c r="L187" s="71">
        <v>0.6</v>
      </c>
      <c r="M187" s="71">
        <v>137.01</v>
      </c>
      <c r="N187" s="71">
        <v>137.01</v>
      </c>
    </row>
    <row r="188" spans="1:14" ht="15" customHeight="1">
      <c r="A188" s="9"/>
      <c r="B188" s="49" t="s">
        <v>14</v>
      </c>
      <c r="C188" s="66">
        <v>65</v>
      </c>
      <c r="D188" s="66">
        <v>65</v>
      </c>
      <c r="E188" s="131"/>
      <c r="F188" s="67"/>
      <c r="G188" s="70">
        <v>1.1599999999999999</v>
      </c>
      <c r="H188" s="70">
        <v>1.1599999999999999</v>
      </c>
      <c r="I188" s="70">
        <v>0.78</v>
      </c>
      <c r="J188" s="70">
        <v>0.78</v>
      </c>
      <c r="K188" s="71">
        <v>3.04</v>
      </c>
      <c r="L188" s="71">
        <v>3.04</v>
      </c>
      <c r="M188" s="71">
        <v>23.91</v>
      </c>
      <c r="N188" s="71">
        <v>23.91</v>
      </c>
    </row>
    <row r="189" spans="1:14" ht="15" customHeight="1">
      <c r="A189" s="9"/>
      <c r="B189" s="49" t="s">
        <v>15</v>
      </c>
      <c r="C189" s="73" t="s">
        <v>108</v>
      </c>
      <c r="D189" s="66">
        <v>3</v>
      </c>
      <c r="E189" s="131"/>
      <c r="F189" s="67"/>
      <c r="G189" s="70">
        <v>0.01</v>
      </c>
      <c r="H189" s="70">
        <v>0.01</v>
      </c>
      <c r="I189" s="70">
        <v>2.48</v>
      </c>
      <c r="J189" s="70">
        <v>2.48</v>
      </c>
      <c r="K189" s="71">
        <v>0.02</v>
      </c>
      <c r="L189" s="71">
        <v>0.02</v>
      </c>
      <c r="M189" s="71">
        <v>22.4</v>
      </c>
      <c r="N189" s="71">
        <v>22.4</v>
      </c>
    </row>
    <row r="190" spans="1:14" ht="15" customHeight="1">
      <c r="A190" s="9"/>
      <c r="B190" s="50" t="s">
        <v>109</v>
      </c>
      <c r="C190" s="125">
        <v>32</v>
      </c>
      <c r="D190" s="66">
        <v>53</v>
      </c>
      <c r="E190" s="87" t="s">
        <v>54</v>
      </c>
      <c r="F190" s="67" t="s">
        <v>22</v>
      </c>
      <c r="G190" s="68">
        <v>0.18</v>
      </c>
      <c r="H190" s="68">
        <v>0.4</v>
      </c>
      <c r="I190" s="68">
        <v>0.9</v>
      </c>
      <c r="J190" s="69">
        <v>2</v>
      </c>
      <c r="K190" s="69">
        <v>0.96</v>
      </c>
      <c r="L190" s="69">
        <v>2.15</v>
      </c>
      <c r="M190" s="69">
        <v>12</v>
      </c>
      <c r="N190" s="69">
        <v>27.5</v>
      </c>
    </row>
    <row r="191" spans="1:14" ht="15" customHeight="1">
      <c r="A191" s="9"/>
      <c r="B191" s="48" t="s">
        <v>58</v>
      </c>
      <c r="C191" s="66">
        <v>14</v>
      </c>
      <c r="D191" s="66">
        <v>26</v>
      </c>
      <c r="E191" s="72" t="s">
        <v>110</v>
      </c>
      <c r="F191" s="72" t="s">
        <v>228</v>
      </c>
      <c r="G191" s="68">
        <v>1</v>
      </c>
      <c r="H191" s="68">
        <v>1.98</v>
      </c>
      <c r="I191" s="68">
        <v>0.1</v>
      </c>
      <c r="J191" s="69">
        <v>0.2</v>
      </c>
      <c r="K191" s="69">
        <v>6.49</v>
      </c>
      <c r="L191" s="69">
        <v>13.3</v>
      </c>
      <c r="M191" s="69">
        <v>34</v>
      </c>
      <c r="N191" s="69">
        <v>65.25</v>
      </c>
    </row>
    <row r="192" spans="1:14" ht="29.25" customHeight="1">
      <c r="A192" s="9"/>
      <c r="B192" s="48" t="s">
        <v>23</v>
      </c>
      <c r="C192" s="66"/>
      <c r="D192" s="66"/>
      <c r="E192" s="72" t="s">
        <v>24</v>
      </c>
      <c r="F192" s="67" t="s">
        <v>220</v>
      </c>
      <c r="G192" s="68">
        <v>0.18</v>
      </c>
      <c r="H192" s="68">
        <v>0.18</v>
      </c>
      <c r="I192" s="68">
        <v>0</v>
      </c>
      <c r="J192" s="69">
        <v>0</v>
      </c>
      <c r="K192" s="69">
        <v>6.16</v>
      </c>
      <c r="L192" s="69">
        <v>7.16</v>
      </c>
      <c r="M192" s="69">
        <v>26.58</v>
      </c>
      <c r="N192" s="69">
        <v>30.58</v>
      </c>
    </row>
    <row r="193" spans="1:14" ht="15" customHeight="1">
      <c r="A193" s="9"/>
      <c r="B193" s="49" t="s">
        <v>25</v>
      </c>
      <c r="C193" s="66">
        <v>0.60000000000000009</v>
      </c>
      <c r="D193" s="66">
        <v>0.7</v>
      </c>
      <c r="E193" s="75"/>
      <c r="F193" s="67"/>
      <c r="G193" s="70">
        <v>0</v>
      </c>
      <c r="H193" s="70">
        <v>0</v>
      </c>
      <c r="I193" s="70">
        <v>0</v>
      </c>
      <c r="J193" s="71">
        <v>0</v>
      </c>
      <c r="K193" s="71">
        <v>0</v>
      </c>
      <c r="L193" s="71">
        <v>0</v>
      </c>
      <c r="M193" s="71">
        <v>0</v>
      </c>
      <c r="N193" s="71">
        <v>0</v>
      </c>
    </row>
    <row r="194" spans="1:14" ht="15" customHeight="1">
      <c r="A194" s="9"/>
      <c r="B194" s="49" t="s">
        <v>26</v>
      </c>
      <c r="C194" s="66">
        <v>6</v>
      </c>
      <c r="D194" s="66">
        <v>7</v>
      </c>
      <c r="E194" s="34"/>
      <c r="F194" s="67"/>
      <c r="G194" s="70">
        <v>0</v>
      </c>
      <c r="H194" s="70">
        <v>0</v>
      </c>
      <c r="I194" s="70">
        <v>0</v>
      </c>
      <c r="J194" s="71">
        <v>0</v>
      </c>
      <c r="K194" s="71">
        <v>6</v>
      </c>
      <c r="L194" s="71">
        <v>7</v>
      </c>
      <c r="M194" s="71">
        <v>24</v>
      </c>
      <c r="N194" s="71">
        <v>28</v>
      </c>
    </row>
    <row r="195" spans="1:14" ht="15" customHeight="1">
      <c r="A195" s="9"/>
      <c r="B195" s="49" t="s">
        <v>27</v>
      </c>
      <c r="C195" s="66">
        <v>6</v>
      </c>
      <c r="D195" s="66">
        <v>6</v>
      </c>
      <c r="E195" s="34"/>
      <c r="F195" s="67"/>
      <c r="G195" s="70">
        <v>0.18</v>
      </c>
      <c r="H195" s="70">
        <v>0.18</v>
      </c>
      <c r="I195" s="71">
        <v>0</v>
      </c>
      <c r="J195" s="71">
        <v>0</v>
      </c>
      <c r="K195" s="71">
        <v>0.16</v>
      </c>
      <c r="L195" s="71">
        <v>0.16</v>
      </c>
      <c r="M195" s="71">
        <v>2.58</v>
      </c>
      <c r="N195" s="71">
        <v>2.58</v>
      </c>
    </row>
    <row r="196" spans="1:14" ht="15" customHeight="1">
      <c r="A196" s="9"/>
      <c r="B196" s="49" t="s">
        <v>28</v>
      </c>
      <c r="C196" s="66">
        <v>180</v>
      </c>
      <c r="D196" s="66">
        <v>200</v>
      </c>
      <c r="E196" s="34"/>
      <c r="F196" s="67"/>
      <c r="G196" s="70">
        <v>0</v>
      </c>
      <c r="H196" s="70">
        <v>0</v>
      </c>
      <c r="I196" s="70">
        <v>0</v>
      </c>
      <c r="J196" s="71">
        <v>0</v>
      </c>
      <c r="K196" s="71">
        <v>0</v>
      </c>
      <c r="L196" s="71">
        <v>0</v>
      </c>
      <c r="M196" s="71">
        <v>0</v>
      </c>
      <c r="N196" s="71">
        <v>0</v>
      </c>
    </row>
    <row r="197" spans="1:14" ht="15" customHeight="1">
      <c r="A197" s="11" t="s">
        <v>68</v>
      </c>
      <c r="B197" s="53"/>
      <c r="C197" s="110"/>
      <c r="D197" s="109"/>
      <c r="E197" s="81"/>
      <c r="F197" s="84"/>
      <c r="G197" s="83">
        <f t="shared" ref="G197:N197" si="10">G186+G190+G191+G192</f>
        <v>13.6</v>
      </c>
      <c r="H197" s="83">
        <f t="shared" si="10"/>
        <v>14.8</v>
      </c>
      <c r="I197" s="83">
        <f t="shared" si="10"/>
        <v>14.28</v>
      </c>
      <c r="J197" s="83">
        <f t="shared" si="10"/>
        <v>15.479999999999999</v>
      </c>
      <c r="K197" s="83">
        <f t="shared" si="10"/>
        <v>17.27</v>
      </c>
      <c r="L197" s="83">
        <f t="shared" si="10"/>
        <v>26.27</v>
      </c>
      <c r="M197" s="83">
        <f t="shared" si="10"/>
        <v>255.89999999999998</v>
      </c>
      <c r="N197" s="83">
        <f t="shared" si="10"/>
        <v>306.64999999999998</v>
      </c>
    </row>
    <row r="198" spans="1:14" ht="15" customHeight="1">
      <c r="A198" s="20" t="s">
        <v>69</v>
      </c>
      <c r="B198" s="54"/>
      <c r="C198" s="109"/>
      <c r="D198" s="110"/>
      <c r="E198" s="111"/>
      <c r="F198" s="82"/>
      <c r="G198" s="83">
        <f t="shared" ref="G198:N198" si="11">G150+G184+G197</f>
        <v>43.42</v>
      </c>
      <c r="H198" s="83">
        <f t="shared" si="11"/>
        <v>50.41</v>
      </c>
      <c r="I198" s="83">
        <f t="shared" si="11"/>
        <v>44.67</v>
      </c>
      <c r="J198" s="83">
        <f t="shared" si="11"/>
        <v>54.18</v>
      </c>
      <c r="K198" s="83">
        <f t="shared" si="11"/>
        <v>134.70000000000002</v>
      </c>
      <c r="L198" s="83">
        <f t="shared" si="11"/>
        <v>184.15</v>
      </c>
      <c r="M198" s="83">
        <f t="shared" si="11"/>
        <v>1138.76</v>
      </c>
      <c r="N198" s="83">
        <f t="shared" si="11"/>
        <v>1438.3600000000001</v>
      </c>
    </row>
    <row r="199" spans="1:14" ht="15" customHeight="1">
      <c r="A199" s="181" t="s">
        <v>111</v>
      </c>
      <c r="B199" s="180"/>
      <c r="C199" s="181"/>
      <c r="D199" s="181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</row>
    <row r="200" spans="1:14" ht="15" customHeight="1">
      <c r="A200" s="21" t="s">
        <v>9</v>
      </c>
      <c r="B200" s="55"/>
      <c r="C200" s="21"/>
      <c r="D200" s="21"/>
      <c r="E200" s="65"/>
      <c r="F200" s="65"/>
      <c r="G200" s="65"/>
      <c r="H200" s="65"/>
      <c r="I200" s="65"/>
      <c r="J200" s="65"/>
      <c r="K200" s="65"/>
      <c r="L200" s="65"/>
      <c r="M200" s="65"/>
      <c r="N200" s="65"/>
    </row>
    <row r="201" spans="1:14" ht="15" customHeight="1">
      <c r="A201" s="8"/>
      <c r="B201" s="48" t="s">
        <v>112</v>
      </c>
      <c r="C201" s="66"/>
      <c r="D201" s="66"/>
      <c r="E201" s="34" t="s">
        <v>35</v>
      </c>
      <c r="F201" s="67" t="s">
        <v>220</v>
      </c>
      <c r="G201" s="68">
        <v>3.46</v>
      </c>
      <c r="H201" s="68">
        <v>4.26</v>
      </c>
      <c r="I201" s="68">
        <v>5.39</v>
      </c>
      <c r="J201" s="69">
        <v>7.87</v>
      </c>
      <c r="K201" s="69">
        <v>20.39</v>
      </c>
      <c r="L201" s="69">
        <v>26.98</v>
      </c>
      <c r="M201" s="69">
        <v>147.36000000000001</v>
      </c>
      <c r="N201" s="69">
        <v>204.71</v>
      </c>
    </row>
    <row r="202" spans="1:14" ht="15" customHeight="1">
      <c r="A202" s="6"/>
      <c r="B202" s="49" t="s">
        <v>113</v>
      </c>
      <c r="C202" s="66">
        <v>15</v>
      </c>
      <c r="D202" s="66">
        <v>23</v>
      </c>
      <c r="E202" s="34"/>
      <c r="F202" s="67"/>
      <c r="G202" s="70">
        <v>0.19</v>
      </c>
      <c r="H202" s="70">
        <v>0.23</v>
      </c>
      <c r="I202" s="70">
        <v>0.1</v>
      </c>
      <c r="J202" s="71">
        <v>0.12</v>
      </c>
      <c r="K202" s="71">
        <v>12</v>
      </c>
      <c r="L202" s="71">
        <v>16.850000000000001</v>
      </c>
      <c r="M202" s="71">
        <v>52.3</v>
      </c>
      <c r="N202" s="71">
        <v>86.26</v>
      </c>
    </row>
    <row r="203" spans="1:14" ht="15" customHeight="1">
      <c r="A203" s="8"/>
      <c r="B203" s="49" t="s">
        <v>14</v>
      </c>
      <c r="C203" s="66">
        <v>130</v>
      </c>
      <c r="D203" s="66">
        <v>160</v>
      </c>
      <c r="E203" s="34"/>
      <c r="F203" s="67"/>
      <c r="G203" s="70">
        <v>3.26</v>
      </c>
      <c r="H203" s="70">
        <v>4.0199999999999996</v>
      </c>
      <c r="I203" s="70">
        <v>2.81</v>
      </c>
      <c r="J203" s="70">
        <v>4.46</v>
      </c>
      <c r="K203" s="71">
        <v>5.37</v>
      </c>
      <c r="L203" s="71">
        <v>6.61</v>
      </c>
      <c r="M203" s="71">
        <v>60.66</v>
      </c>
      <c r="N203" s="71">
        <v>74.66</v>
      </c>
    </row>
    <row r="204" spans="1:14" ht="15" customHeight="1">
      <c r="A204" s="15"/>
      <c r="B204" s="49" t="s">
        <v>26</v>
      </c>
      <c r="C204" s="66">
        <v>3</v>
      </c>
      <c r="D204" s="66">
        <v>3.5</v>
      </c>
      <c r="E204" s="34"/>
      <c r="F204" s="67"/>
      <c r="G204" s="70">
        <v>0</v>
      </c>
      <c r="H204" s="70">
        <v>0</v>
      </c>
      <c r="I204" s="70">
        <v>0</v>
      </c>
      <c r="J204" s="71">
        <v>0</v>
      </c>
      <c r="K204" s="71">
        <v>3</v>
      </c>
      <c r="L204" s="71">
        <v>3.5</v>
      </c>
      <c r="M204" s="71">
        <v>12</v>
      </c>
      <c r="N204" s="71">
        <v>14</v>
      </c>
    </row>
    <row r="205" spans="1:14" ht="15" customHeight="1">
      <c r="A205" s="8"/>
      <c r="B205" s="49" t="s">
        <v>15</v>
      </c>
      <c r="C205" s="66">
        <v>3</v>
      </c>
      <c r="D205" s="66">
        <v>4</v>
      </c>
      <c r="E205" s="34"/>
      <c r="F205" s="67"/>
      <c r="G205" s="70">
        <v>0.01</v>
      </c>
      <c r="H205" s="70">
        <v>0.01</v>
      </c>
      <c r="I205" s="70">
        <v>2.48</v>
      </c>
      <c r="J205" s="70">
        <v>3.29</v>
      </c>
      <c r="K205" s="71">
        <v>0.02</v>
      </c>
      <c r="L205" s="71">
        <v>0.02</v>
      </c>
      <c r="M205" s="71">
        <v>22.4</v>
      </c>
      <c r="N205" s="71">
        <v>29.79</v>
      </c>
    </row>
    <row r="206" spans="1:14" ht="15" customHeight="1">
      <c r="A206" s="8"/>
      <c r="B206" s="49" t="s">
        <v>28</v>
      </c>
      <c r="C206" s="66">
        <v>20</v>
      </c>
      <c r="D206" s="66">
        <v>50</v>
      </c>
      <c r="E206" s="34"/>
      <c r="F206" s="67"/>
      <c r="G206" s="70">
        <v>0</v>
      </c>
      <c r="H206" s="70">
        <v>0</v>
      </c>
      <c r="I206" s="70">
        <v>0</v>
      </c>
      <c r="J206" s="71">
        <v>0</v>
      </c>
      <c r="K206" s="71">
        <v>0</v>
      </c>
      <c r="L206" s="71">
        <v>0</v>
      </c>
      <c r="M206" s="71">
        <v>0</v>
      </c>
      <c r="N206" s="71">
        <v>0</v>
      </c>
    </row>
    <row r="207" spans="1:14" ht="30" customHeight="1">
      <c r="A207" s="6"/>
      <c r="B207" s="48" t="s">
        <v>17</v>
      </c>
      <c r="C207" s="66"/>
      <c r="D207" s="66"/>
      <c r="E207" s="72" t="s">
        <v>18</v>
      </c>
      <c r="F207" s="72" t="s">
        <v>219</v>
      </c>
      <c r="G207" s="68">
        <v>1.54</v>
      </c>
      <c r="H207" s="68">
        <v>1.92</v>
      </c>
      <c r="I207" s="68">
        <v>4.29</v>
      </c>
      <c r="J207" s="69">
        <v>4.33</v>
      </c>
      <c r="K207" s="69">
        <v>9.84</v>
      </c>
      <c r="L207" s="69">
        <v>12.84</v>
      </c>
      <c r="M207" s="69">
        <v>84.4</v>
      </c>
      <c r="N207" s="69">
        <v>100.1</v>
      </c>
    </row>
    <row r="208" spans="1:14" ht="15" customHeight="1">
      <c r="A208" s="7"/>
      <c r="B208" s="49" t="s">
        <v>19</v>
      </c>
      <c r="C208" s="66">
        <v>20</v>
      </c>
      <c r="D208" s="66">
        <v>25</v>
      </c>
      <c r="E208" s="34"/>
      <c r="F208" s="67"/>
      <c r="G208" s="70">
        <v>1.52</v>
      </c>
      <c r="H208" s="70">
        <v>1.9</v>
      </c>
      <c r="I208" s="70">
        <v>0.16</v>
      </c>
      <c r="J208" s="71">
        <v>0.2</v>
      </c>
      <c r="K208" s="71">
        <v>9.8000000000000007</v>
      </c>
      <c r="L208" s="71">
        <v>12.8</v>
      </c>
      <c r="M208" s="71">
        <v>47</v>
      </c>
      <c r="N208" s="71">
        <v>62.7</v>
      </c>
    </row>
    <row r="209" spans="1:14" ht="15" customHeight="1">
      <c r="A209" s="19"/>
      <c r="B209" s="49" t="s">
        <v>15</v>
      </c>
      <c r="C209" s="66">
        <v>5</v>
      </c>
      <c r="D209" s="66">
        <v>5</v>
      </c>
      <c r="E209" s="34"/>
      <c r="F209" s="67"/>
      <c r="G209" s="70">
        <v>0.02</v>
      </c>
      <c r="H209" s="70">
        <v>0.02</v>
      </c>
      <c r="I209" s="70">
        <v>4.13</v>
      </c>
      <c r="J209" s="70">
        <v>4.13</v>
      </c>
      <c r="K209" s="71">
        <v>0.04</v>
      </c>
      <c r="L209" s="71">
        <v>0.04</v>
      </c>
      <c r="M209" s="71">
        <v>37.4</v>
      </c>
      <c r="N209" s="71">
        <v>37.4</v>
      </c>
    </row>
    <row r="210" spans="1:14" ht="15" customHeight="1">
      <c r="A210" s="9"/>
      <c r="B210" s="48" t="s">
        <v>114</v>
      </c>
      <c r="C210" s="66"/>
      <c r="D210" s="66"/>
      <c r="E210" s="34" t="s">
        <v>24</v>
      </c>
      <c r="F210" s="67" t="s">
        <v>220</v>
      </c>
      <c r="G210" s="68">
        <v>0</v>
      </c>
      <c r="H210" s="68">
        <v>0</v>
      </c>
      <c r="I210" s="68">
        <v>0</v>
      </c>
      <c r="J210" s="69">
        <v>0</v>
      </c>
      <c r="K210" s="69">
        <v>6</v>
      </c>
      <c r="L210" s="69">
        <v>7</v>
      </c>
      <c r="M210" s="69">
        <v>24</v>
      </c>
      <c r="N210" s="69">
        <v>28</v>
      </c>
    </row>
    <row r="211" spans="1:14" ht="15" customHeight="1">
      <c r="A211" s="9"/>
      <c r="B211" s="49" t="s">
        <v>25</v>
      </c>
      <c r="C211" s="66">
        <v>0.60000000000000009</v>
      </c>
      <c r="D211" s="66">
        <v>0.6</v>
      </c>
      <c r="E211" s="34"/>
      <c r="F211" s="67"/>
      <c r="G211" s="70">
        <v>0</v>
      </c>
      <c r="H211" s="70">
        <v>0</v>
      </c>
      <c r="I211" s="70">
        <v>0</v>
      </c>
      <c r="J211" s="71">
        <v>0</v>
      </c>
      <c r="K211" s="71">
        <v>0</v>
      </c>
      <c r="L211" s="71">
        <v>0</v>
      </c>
      <c r="M211" s="71">
        <v>0</v>
      </c>
      <c r="N211" s="71">
        <v>0</v>
      </c>
    </row>
    <row r="212" spans="1:14" ht="15" customHeight="1">
      <c r="A212" s="9"/>
      <c r="B212" s="49" t="s">
        <v>26</v>
      </c>
      <c r="C212" s="66">
        <v>6</v>
      </c>
      <c r="D212" s="66">
        <v>7</v>
      </c>
      <c r="E212" s="34"/>
      <c r="F212" s="67"/>
      <c r="G212" s="70">
        <v>0</v>
      </c>
      <c r="H212" s="70">
        <v>0</v>
      </c>
      <c r="I212" s="70">
        <v>0</v>
      </c>
      <c r="J212" s="71">
        <v>0</v>
      </c>
      <c r="K212" s="71">
        <v>6</v>
      </c>
      <c r="L212" s="71">
        <v>7</v>
      </c>
      <c r="M212" s="71">
        <v>24</v>
      </c>
      <c r="N212" s="71">
        <v>28</v>
      </c>
    </row>
    <row r="213" spans="1:14" ht="15" customHeight="1">
      <c r="A213" s="9"/>
      <c r="B213" s="49" t="s">
        <v>28</v>
      </c>
      <c r="C213" s="66">
        <v>180</v>
      </c>
      <c r="D213" s="66">
        <v>200</v>
      </c>
      <c r="E213" s="34"/>
      <c r="F213" s="67"/>
      <c r="G213" s="70">
        <v>0</v>
      </c>
      <c r="H213" s="70">
        <v>0</v>
      </c>
      <c r="I213" s="70">
        <v>0</v>
      </c>
      <c r="J213" s="71">
        <v>0</v>
      </c>
      <c r="K213" s="71">
        <v>0</v>
      </c>
      <c r="L213" s="71">
        <v>0</v>
      </c>
      <c r="M213" s="71">
        <v>0</v>
      </c>
      <c r="N213" s="71">
        <v>0</v>
      </c>
    </row>
    <row r="214" spans="1:14" ht="15" customHeight="1">
      <c r="A214" s="24" t="s">
        <v>29</v>
      </c>
      <c r="B214" s="48"/>
      <c r="C214" s="66"/>
      <c r="D214" s="66"/>
      <c r="E214" s="34"/>
      <c r="F214" s="67"/>
      <c r="G214" s="70"/>
      <c r="H214" s="70"/>
      <c r="I214" s="70"/>
      <c r="J214" s="71"/>
      <c r="K214" s="71"/>
      <c r="L214" s="71"/>
      <c r="M214" s="71"/>
      <c r="N214" s="71"/>
    </row>
    <row r="215" spans="1:14" ht="15" customHeight="1">
      <c r="A215" s="9"/>
      <c r="B215" s="48" t="s">
        <v>21</v>
      </c>
      <c r="C215" s="66">
        <v>95</v>
      </c>
      <c r="D215" s="66">
        <v>100</v>
      </c>
      <c r="E215" s="72" t="s">
        <v>75</v>
      </c>
      <c r="F215" s="99" t="s">
        <v>224</v>
      </c>
      <c r="G215" s="68">
        <v>0.38</v>
      </c>
      <c r="H215" s="68">
        <v>0.4</v>
      </c>
      <c r="I215" s="68">
        <v>0.38</v>
      </c>
      <c r="J215" s="68">
        <v>0.4</v>
      </c>
      <c r="K215" s="69">
        <v>9.31</v>
      </c>
      <c r="L215" s="68">
        <v>9.8000000000000007</v>
      </c>
      <c r="M215" s="69">
        <v>44.7</v>
      </c>
      <c r="N215" s="68">
        <v>47</v>
      </c>
    </row>
    <row r="216" spans="1:14" ht="15" customHeight="1">
      <c r="A216" s="16" t="s">
        <v>32</v>
      </c>
      <c r="B216" s="53"/>
      <c r="C216" s="110"/>
      <c r="D216" s="110"/>
      <c r="E216" s="81"/>
      <c r="F216" s="82"/>
      <c r="G216" s="83">
        <f t="shared" ref="G216:N216" si="12">G201+G207+G210+G215</f>
        <v>5.38</v>
      </c>
      <c r="H216" s="83">
        <f t="shared" si="12"/>
        <v>6.58</v>
      </c>
      <c r="I216" s="83">
        <f t="shared" si="12"/>
        <v>10.06</v>
      </c>
      <c r="J216" s="83">
        <f t="shared" si="12"/>
        <v>12.6</v>
      </c>
      <c r="K216" s="83">
        <f t="shared" si="12"/>
        <v>45.540000000000006</v>
      </c>
      <c r="L216" s="83">
        <f t="shared" si="12"/>
        <v>56.620000000000005</v>
      </c>
      <c r="M216" s="83">
        <f t="shared" si="12"/>
        <v>300.46000000000004</v>
      </c>
      <c r="N216" s="83">
        <f t="shared" si="12"/>
        <v>379.81</v>
      </c>
    </row>
    <row r="217" spans="1:14" ht="15" customHeight="1">
      <c r="A217" s="25" t="s">
        <v>33</v>
      </c>
      <c r="B217" s="53"/>
      <c r="C217" s="80"/>
      <c r="D217" s="80"/>
      <c r="E217" s="81"/>
      <c r="F217" s="84"/>
      <c r="G217" s="116"/>
      <c r="H217" s="116"/>
      <c r="I217" s="116"/>
      <c r="J217" s="86"/>
      <c r="K217" s="86"/>
      <c r="L217" s="86"/>
      <c r="M217" s="86"/>
      <c r="N217" s="86"/>
    </row>
    <row r="218" spans="1:14" ht="45" customHeight="1">
      <c r="A218" s="7"/>
      <c r="B218" s="48" t="s">
        <v>115</v>
      </c>
      <c r="C218" s="66"/>
      <c r="D218" s="66"/>
      <c r="E218" s="34" t="s">
        <v>35</v>
      </c>
      <c r="F218" s="72" t="s">
        <v>229</v>
      </c>
      <c r="G218" s="68">
        <v>5.07</v>
      </c>
      <c r="H218" s="68">
        <v>7</v>
      </c>
      <c r="I218" s="68">
        <v>5.0599999999999996</v>
      </c>
      <c r="J218" s="69">
        <v>5.84</v>
      </c>
      <c r="K218" s="69">
        <v>12.26</v>
      </c>
      <c r="L218" s="69">
        <v>14.15</v>
      </c>
      <c r="M218" s="69">
        <v>109.05</v>
      </c>
      <c r="N218" s="69">
        <v>171.26</v>
      </c>
    </row>
    <row r="219" spans="1:14" ht="15" customHeight="1">
      <c r="A219" s="9"/>
      <c r="B219" s="49" t="s">
        <v>116</v>
      </c>
      <c r="C219" s="66">
        <v>34</v>
      </c>
      <c r="D219" s="66">
        <v>42</v>
      </c>
      <c r="E219" s="34"/>
      <c r="F219" s="72"/>
      <c r="G219" s="70">
        <v>2.5499999999999998</v>
      </c>
      <c r="H219" s="70">
        <v>3.46</v>
      </c>
      <c r="I219" s="70">
        <v>2.15</v>
      </c>
      <c r="J219" s="70">
        <v>2.85</v>
      </c>
      <c r="K219" s="71">
        <v>0</v>
      </c>
      <c r="L219" s="71">
        <v>0</v>
      </c>
      <c r="M219" s="71">
        <v>30.48</v>
      </c>
      <c r="N219" s="71">
        <v>50.45</v>
      </c>
    </row>
    <row r="220" spans="1:14" ht="15" customHeight="1">
      <c r="A220" s="9"/>
      <c r="B220" s="49" t="s">
        <v>37</v>
      </c>
      <c r="C220" s="14">
        <v>58</v>
      </c>
      <c r="D220" s="14">
        <v>68</v>
      </c>
      <c r="E220" s="34"/>
      <c r="F220" s="72"/>
      <c r="G220" s="70">
        <v>0.38</v>
      </c>
      <c r="H220" s="70">
        <v>0.57999999999999996</v>
      </c>
      <c r="I220" s="70">
        <v>0.1</v>
      </c>
      <c r="J220" s="70">
        <v>0.14000000000000001</v>
      </c>
      <c r="K220" s="71">
        <v>5.14</v>
      </c>
      <c r="L220" s="71">
        <v>4.84</v>
      </c>
      <c r="M220" s="71">
        <v>23.08</v>
      </c>
      <c r="N220" s="71">
        <v>45.07</v>
      </c>
    </row>
    <row r="221" spans="1:14" ht="15" customHeight="1">
      <c r="A221" s="9"/>
      <c r="B221" s="49" t="s">
        <v>117</v>
      </c>
      <c r="C221" s="66">
        <v>8</v>
      </c>
      <c r="D221" s="66">
        <v>10</v>
      </c>
      <c r="E221" s="131"/>
      <c r="F221" s="67"/>
      <c r="G221" s="70">
        <v>1.52</v>
      </c>
      <c r="H221" s="70">
        <v>2.08</v>
      </c>
      <c r="I221" s="70">
        <v>0.12</v>
      </c>
      <c r="J221" s="70">
        <v>0.15</v>
      </c>
      <c r="K221" s="71">
        <v>4.6100000000000003</v>
      </c>
      <c r="L221" s="71">
        <v>3.24</v>
      </c>
      <c r="M221" s="71">
        <v>17.850000000000001</v>
      </c>
      <c r="N221" s="71">
        <v>33.659999999999997</v>
      </c>
    </row>
    <row r="222" spans="1:14" ht="15" customHeight="1">
      <c r="A222" s="9"/>
      <c r="B222" s="49" t="s">
        <v>39</v>
      </c>
      <c r="C222" s="66">
        <v>10</v>
      </c>
      <c r="D222" s="66">
        <v>12</v>
      </c>
      <c r="E222" s="74"/>
      <c r="F222" s="67"/>
      <c r="G222" s="70">
        <v>0.06</v>
      </c>
      <c r="H222" s="70">
        <v>0.09</v>
      </c>
      <c r="I222" s="70">
        <v>0</v>
      </c>
      <c r="J222" s="71">
        <v>0</v>
      </c>
      <c r="K222" s="71">
        <v>0.38</v>
      </c>
      <c r="L222" s="71">
        <v>0.5</v>
      </c>
      <c r="M222" s="71">
        <v>1.79</v>
      </c>
      <c r="N222" s="71">
        <v>2.84</v>
      </c>
    </row>
    <row r="223" spans="1:14" ht="15" customHeight="1">
      <c r="A223" s="9"/>
      <c r="B223" s="49" t="s">
        <v>41</v>
      </c>
      <c r="C223" s="73" t="s">
        <v>40</v>
      </c>
      <c r="D223" s="73" t="s">
        <v>104</v>
      </c>
      <c r="E223" s="131"/>
      <c r="F223" s="67"/>
      <c r="G223" s="70">
        <v>0.1</v>
      </c>
      <c r="H223" s="70">
        <v>0.12</v>
      </c>
      <c r="I223" s="70">
        <v>0</v>
      </c>
      <c r="J223" s="71">
        <v>0</v>
      </c>
      <c r="K223" s="71">
        <v>0.59</v>
      </c>
      <c r="L223" s="71">
        <v>0.7</v>
      </c>
      <c r="M223" s="71">
        <v>2.67</v>
      </c>
      <c r="N223" s="71">
        <v>3.02</v>
      </c>
    </row>
    <row r="224" spans="1:14" ht="15" customHeight="1">
      <c r="A224" s="9"/>
      <c r="B224" s="49" t="s">
        <v>15</v>
      </c>
      <c r="C224" s="73" t="s">
        <v>118</v>
      </c>
      <c r="D224" s="73" t="s">
        <v>118</v>
      </c>
      <c r="E224" s="131"/>
      <c r="F224" s="67"/>
      <c r="G224" s="70">
        <v>0.01</v>
      </c>
      <c r="H224" s="70">
        <v>0.01</v>
      </c>
      <c r="I224" s="70">
        <v>1.65</v>
      </c>
      <c r="J224" s="70">
        <v>1.65</v>
      </c>
      <c r="K224" s="71">
        <v>0.01</v>
      </c>
      <c r="L224" s="71">
        <v>0.01</v>
      </c>
      <c r="M224" s="71">
        <v>14.96</v>
      </c>
      <c r="N224" s="71">
        <v>14.96</v>
      </c>
    </row>
    <row r="225" spans="1:14" ht="15" customHeight="1">
      <c r="A225" s="9"/>
      <c r="B225" s="49" t="s">
        <v>43</v>
      </c>
      <c r="C225" s="73" t="s">
        <v>119</v>
      </c>
      <c r="D225" s="73" t="s">
        <v>119</v>
      </c>
      <c r="E225" s="131"/>
      <c r="F225" s="67"/>
      <c r="G225" s="70">
        <v>0</v>
      </c>
      <c r="H225" s="70">
        <v>0</v>
      </c>
      <c r="I225" s="70">
        <v>1</v>
      </c>
      <c r="J225" s="70">
        <v>1</v>
      </c>
      <c r="K225" s="71">
        <v>0</v>
      </c>
      <c r="L225" s="71">
        <v>0</v>
      </c>
      <c r="M225" s="71">
        <v>9</v>
      </c>
      <c r="N225" s="71">
        <v>9</v>
      </c>
    </row>
    <row r="226" spans="1:14" ht="15" customHeight="1">
      <c r="A226" s="9"/>
      <c r="B226" s="49" t="s">
        <v>19</v>
      </c>
      <c r="C226" s="66">
        <v>10</v>
      </c>
      <c r="D226" s="66">
        <v>13</v>
      </c>
      <c r="E226" s="131"/>
      <c r="F226" s="67"/>
      <c r="G226" s="70">
        <v>0.45</v>
      </c>
      <c r="H226" s="70">
        <v>0.66</v>
      </c>
      <c r="I226" s="70">
        <v>0.04</v>
      </c>
      <c r="J226" s="70">
        <v>0.05</v>
      </c>
      <c r="K226" s="71">
        <v>1.53</v>
      </c>
      <c r="L226" s="71">
        <v>4.8600000000000003</v>
      </c>
      <c r="M226" s="71">
        <v>9.2200000000000006</v>
      </c>
      <c r="N226" s="71">
        <v>12.26</v>
      </c>
    </row>
    <row r="227" spans="1:14" ht="15" customHeight="1">
      <c r="A227" s="9"/>
      <c r="B227" s="49" t="s">
        <v>28</v>
      </c>
      <c r="C227" s="66">
        <v>110</v>
      </c>
      <c r="D227" s="66">
        <v>140</v>
      </c>
      <c r="E227" s="88"/>
      <c r="F227" s="67"/>
      <c r="G227" s="70">
        <v>0</v>
      </c>
      <c r="H227" s="70">
        <v>0</v>
      </c>
      <c r="I227" s="70">
        <v>0</v>
      </c>
      <c r="J227" s="71">
        <v>0</v>
      </c>
      <c r="K227" s="71">
        <v>0</v>
      </c>
      <c r="L227" s="71">
        <v>0</v>
      </c>
      <c r="M227" s="71">
        <v>0</v>
      </c>
      <c r="N227" s="71">
        <v>0</v>
      </c>
    </row>
    <row r="228" spans="1:14" ht="30.75" customHeight="1">
      <c r="A228" s="9"/>
      <c r="B228" s="48" t="s">
        <v>120</v>
      </c>
      <c r="C228" s="66"/>
      <c r="D228" s="66"/>
      <c r="E228" s="134" t="s">
        <v>47</v>
      </c>
      <c r="F228" s="72" t="s">
        <v>273</v>
      </c>
      <c r="G228" s="68">
        <v>9.51</v>
      </c>
      <c r="H228" s="68">
        <v>12.65</v>
      </c>
      <c r="I228" s="68">
        <v>3.77</v>
      </c>
      <c r="J228" s="69">
        <v>4.84</v>
      </c>
      <c r="K228" s="69">
        <v>4.75</v>
      </c>
      <c r="L228" s="69">
        <v>5.97</v>
      </c>
      <c r="M228" s="69">
        <v>85.91</v>
      </c>
      <c r="N228" s="69">
        <v>114.05</v>
      </c>
    </row>
    <row r="229" spans="1:14" ht="15" customHeight="1">
      <c r="A229" s="9" t="s">
        <v>417</v>
      </c>
      <c r="B229" s="49" t="s">
        <v>416</v>
      </c>
      <c r="C229" s="66">
        <v>116</v>
      </c>
      <c r="D229" s="66">
        <v>136</v>
      </c>
      <c r="E229" s="34"/>
      <c r="F229" s="67"/>
      <c r="G229" s="70">
        <v>8.31</v>
      </c>
      <c r="H229" s="70">
        <v>11.33</v>
      </c>
      <c r="I229" s="70">
        <v>0.47</v>
      </c>
      <c r="J229" s="70">
        <v>0.54</v>
      </c>
      <c r="K229" s="71">
        <v>0</v>
      </c>
      <c r="L229" s="71">
        <v>0</v>
      </c>
      <c r="M229" s="71">
        <v>32.89</v>
      </c>
      <c r="N229" s="71">
        <v>49.87</v>
      </c>
    </row>
    <row r="230" spans="1:14" ht="15" customHeight="1">
      <c r="A230" s="9" t="s">
        <v>418</v>
      </c>
      <c r="B230" s="49" t="s">
        <v>41</v>
      </c>
      <c r="C230" s="66">
        <v>10</v>
      </c>
      <c r="D230" s="66">
        <v>11</v>
      </c>
      <c r="E230" s="34"/>
      <c r="F230" s="67"/>
      <c r="G230" s="70">
        <v>0.05</v>
      </c>
      <c r="H230" s="70">
        <v>0.06</v>
      </c>
      <c r="I230" s="70">
        <v>0</v>
      </c>
      <c r="J230" s="70">
        <v>0</v>
      </c>
      <c r="K230" s="71">
        <v>0.37</v>
      </c>
      <c r="L230" s="71">
        <v>0.41</v>
      </c>
      <c r="M230" s="71">
        <v>1.34</v>
      </c>
      <c r="N230" s="71">
        <v>1.55</v>
      </c>
    </row>
    <row r="231" spans="1:14" ht="15" customHeight="1">
      <c r="A231" s="9" t="s">
        <v>419</v>
      </c>
      <c r="B231" s="49" t="s">
        <v>13</v>
      </c>
      <c r="C231" s="66">
        <v>4</v>
      </c>
      <c r="D231" s="66">
        <v>4</v>
      </c>
      <c r="E231" s="34"/>
      <c r="F231" s="67"/>
      <c r="G231" s="70">
        <v>0.23</v>
      </c>
      <c r="H231" s="70">
        <v>0.23</v>
      </c>
      <c r="I231" s="70">
        <v>0.16</v>
      </c>
      <c r="J231" s="70">
        <v>0.16</v>
      </c>
      <c r="K231" s="71">
        <v>0.02</v>
      </c>
      <c r="L231" s="71">
        <v>0.02</v>
      </c>
      <c r="M231" s="71">
        <v>2.5299999999999998</v>
      </c>
      <c r="N231" s="71">
        <v>2.5299999999999998</v>
      </c>
    </row>
    <row r="232" spans="1:14" ht="15" customHeight="1">
      <c r="A232" s="9" t="s">
        <v>420</v>
      </c>
      <c r="B232" s="49" t="s">
        <v>14</v>
      </c>
      <c r="C232" s="66">
        <v>9</v>
      </c>
      <c r="D232" s="125">
        <v>10</v>
      </c>
      <c r="E232" s="34"/>
      <c r="F232" s="67"/>
      <c r="G232" s="70">
        <v>0.1</v>
      </c>
      <c r="H232" s="70">
        <v>0.11</v>
      </c>
      <c r="I232" s="70">
        <v>0.06</v>
      </c>
      <c r="J232" s="70">
        <v>0.06</v>
      </c>
      <c r="K232" s="71">
        <v>0.42</v>
      </c>
      <c r="L232" s="71">
        <v>0.48</v>
      </c>
      <c r="M232" s="71">
        <v>2.62</v>
      </c>
      <c r="N232" s="71">
        <v>3.04</v>
      </c>
    </row>
    <row r="233" spans="1:14" ht="15" customHeight="1">
      <c r="A233" s="9"/>
      <c r="B233" s="49" t="s">
        <v>121</v>
      </c>
      <c r="C233" s="66">
        <v>5</v>
      </c>
      <c r="D233" s="66">
        <v>6</v>
      </c>
      <c r="E233" s="34"/>
      <c r="F233" s="67"/>
      <c r="G233" s="70">
        <v>0.38</v>
      </c>
      <c r="H233" s="70">
        <v>0.45</v>
      </c>
      <c r="I233" s="70">
        <v>0.04</v>
      </c>
      <c r="J233" s="70">
        <v>0.04</v>
      </c>
      <c r="K233" s="71">
        <v>1.37</v>
      </c>
      <c r="L233" s="71">
        <v>2.37</v>
      </c>
      <c r="M233" s="71">
        <v>7.36</v>
      </c>
      <c r="N233" s="71">
        <v>8.5299999999999994</v>
      </c>
    </row>
    <row r="234" spans="1:14" ht="15" customHeight="1">
      <c r="A234" s="9"/>
      <c r="B234" s="49" t="s">
        <v>49</v>
      </c>
      <c r="C234" s="73" t="s">
        <v>119</v>
      </c>
      <c r="D234" s="73" t="s">
        <v>119</v>
      </c>
      <c r="E234" s="88"/>
      <c r="F234" s="67"/>
      <c r="G234" s="70">
        <v>0.11</v>
      </c>
      <c r="H234" s="70">
        <v>0.11</v>
      </c>
      <c r="I234" s="70">
        <v>0.01</v>
      </c>
      <c r="J234" s="70">
        <v>0.01</v>
      </c>
      <c r="K234" s="71">
        <v>0.67</v>
      </c>
      <c r="L234" s="71">
        <v>0.67</v>
      </c>
      <c r="M234" s="71">
        <v>3.29</v>
      </c>
      <c r="N234" s="71">
        <v>3.29</v>
      </c>
    </row>
    <row r="235" spans="1:14" ht="15" customHeight="1">
      <c r="A235" s="9"/>
      <c r="B235" s="49" t="s">
        <v>43</v>
      </c>
      <c r="C235" s="73" t="s">
        <v>118</v>
      </c>
      <c r="D235" s="73" t="s">
        <v>118</v>
      </c>
      <c r="E235" s="88"/>
      <c r="F235" s="67"/>
      <c r="G235" s="78">
        <v>0</v>
      </c>
      <c r="H235" s="78">
        <v>0</v>
      </c>
      <c r="I235" s="78">
        <v>2</v>
      </c>
      <c r="J235" s="78">
        <v>2</v>
      </c>
      <c r="K235" s="79">
        <v>0</v>
      </c>
      <c r="L235" s="79">
        <v>0</v>
      </c>
      <c r="M235" s="79">
        <v>18</v>
      </c>
      <c r="N235" s="79">
        <v>18</v>
      </c>
    </row>
    <row r="236" spans="1:14" ht="15" customHeight="1">
      <c r="A236" s="9"/>
      <c r="B236" s="48" t="s">
        <v>89</v>
      </c>
      <c r="C236" s="66"/>
      <c r="D236" s="66"/>
      <c r="E236" s="34"/>
      <c r="F236" s="67"/>
      <c r="G236" s="70"/>
      <c r="H236" s="70"/>
      <c r="I236" s="70"/>
      <c r="J236" s="70"/>
      <c r="K236" s="71"/>
      <c r="L236" s="71"/>
      <c r="M236" s="71"/>
      <c r="N236" s="71"/>
    </row>
    <row r="237" spans="1:14" ht="15" customHeight="1">
      <c r="A237" s="9"/>
      <c r="B237" s="49" t="s">
        <v>39</v>
      </c>
      <c r="C237" s="66">
        <v>3</v>
      </c>
      <c r="D237" s="66">
        <v>4</v>
      </c>
      <c r="E237" s="72"/>
      <c r="F237" s="67"/>
      <c r="G237" s="70">
        <v>0.01</v>
      </c>
      <c r="H237" s="70">
        <v>0.02</v>
      </c>
      <c r="I237" s="70">
        <v>0</v>
      </c>
      <c r="J237" s="70">
        <v>0</v>
      </c>
      <c r="K237" s="71">
        <v>0.1</v>
      </c>
      <c r="L237" s="71">
        <v>0.11</v>
      </c>
      <c r="M237" s="71">
        <v>0.35</v>
      </c>
      <c r="N237" s="71">
        <v>0.4</v>
      </c>
    </row>
    <row r="238" spans="1:14" ht="15" customHeight="1">
      <c r="A238" s="9"/>
      <c r="B238" s="49" t="s">
        <v>41</v>
      </c>
      <c r="C238" s="66">
        <v>3</v>
      </c>
      <c r="D238" s="66">
        <v>4</v>
      </c>
      <c r="E238" s="131"/>
      <c r="F238" s="67"/>
      <c r="G238" s="78">
        <v>0.01</v>
      </c>
      <c r="H238" s="78">
        <v>0.02</v>
      </c>
      <c r="I238" s="78">
        <v>0</v>
      </c>
      <c r="J238" s="78">
        <v>0</v>
      </c>
      <c r="K238" s="79">
        <v>0.11</v>
      </c>
      <c r="L238" s="79">
        <v>0.12</v>
      </c>
      <c r="M238" s="79">
        <v>0.5</v>
      </c>
      <c r="N238" s="79">
        <v>0.57999999999999996</v>
      </c>
    </row>
    <row r="239" spans="1:14" ht="15" customHeight="1">
      <c r="A239" s="9"/>
      <c r="B239" s="56" t="s">
        <v>42</v>
      </c>
      <c r="C239" s="73" t="s">
        <v>108</v>
      </c>
      <c r="D239" s="73" t="s">
        <v>128</v>
      </c>
      <c r="E239" s="131"/>
      <c r="F239" s="67"/>
      <c r="G239" s="70">
        <v>0.09</v>
      </c>
      <c r="H239" s="70">
        <v>0.1</v>
      </c>
      <c r="I239" s="70">
        <v>0</v>
      </c>
      <c r="J239" s="70">
        <v>0</v>
      </c>
      <c r="K239" s="71">
        <v>0.33</v>
      </c>
      <c r="L239" s="71">
        <v>0.43</v>
      </c>
      <c r="M239" s="71">
        <v>1.45</v>
      </c>
      <c r="N239" s="71">
        <v>1.68</v>
      </c>
    </row>
    <row r="240" spans="1:14" ht="15" customHeight="1">
      <c r="A240" s="9"/>
      <c r="B240" s="49" t="s">
        <v>49</v>
      </c>
      <c r="C240" s="66">
        <v>2</v>
      </c>
      <c r="D240" s="66">
        <v>2</v>
      </c>
      <c r="E240" s="34"/>
      <c r="F240" s="67"/>
      <c r="G240" s="70">
        <v>0.22</v>
      </c>
      <c r="H240" s="70">
        <v>0.22</v>
      </c>
      <c r="I240" s="70">
        <v>0.03</v>
      </c>
      <c r="J240" s="70">
        <v>0.03</v>
      </c>
      <c r="K240" s="71">
        <v>1.36</v>
      </c>
      <c r="L240" s="71">
        <v>1.36</v>
      </c>
      <c r="M240" s="71">
        <v>6.58</v>
      </c>
      <c r="N240" s="71">
        <v>6.58</v>
      </c>
    </row>
    <row r="241" spans="1:14" ht="15" customHeight="1">
      <c r="A241" s="9"/>
      <c r="B241" s="49" t="s">
        <v>43</v>
      </c>
      <c r="C241" s="66">
        <v>1</v>
      </c>
      <c r="D241" s="66">
        <v>2</v>
      </c>
      <c r="E241" s="34"/>
      <c r="F241" s="67"/>
      <c r="G241" s="70">
        <v>0</v>
      </c>
      <c r="H241" s="78">
        <v>0</v>
      </c>
      <c r="I241" s="70">
        <v>1</v>
      </c>
      <c r="J241" s="78">
        <v>2</v>
      </c>
      <c r="K241" s="71">
        <v>0</v>
      </c>
      <c r="L241" s="79">
        <v>0</v>
      </c>
      <c r="M241" s="71">
        <v>9</v>
      </c>
      <c r="N241" s="79">
        <v>0</v>
      </c>
    </row>
    <row r="242" spans="1:14" ht="30" customHeight="1">
      <c r="A242" s="9"/>
      <c r="B242" s="48" t="s">
        <v>122</v>
      </c>
      <c r="C242" s="66"/>
      <c r="D242" s="66"/>
      <c r="E242" s="34" t="s">
        <v>51</v>
      </c>
      <c r="F242" s="67" t="s">
        <v>11</v>
      </c>
      <c r="G242" s="68">
        <v>2.37</v>
      </c>
      <c r="H242" s="68">
        <v>2.2200000000000002</v>
      </c>
      <c r="I242" s="68">
        <v>1.97</v>
      </c>
      <c r="J242" s="69">
        <v>3.89</v>
      </c>
      <c r="K242" s="69">
        <v>25.65</v>
      </c>
      <c r="L242" s="69">
        <v>31.91</v>
      </c>
      <c r="M242" s="69">
        <v>125.64</v>
      </c>
      <c r="N242" s="69">
        <v>133.08000000000001</v>
      </c>
    </row>
    <row r="243" spans="1:14" ht="15" customHeight="1">
      <c r="A243" s="9"/>
      <c r="B243" s="49" t="s">
        <v>72</v>
      </c>
      <c r="C243" s="66">
        <v>32</v>
      </c>
      <c r="D243" s="66">
        <v>40</v>
      </c>
      <c r="E243" s="34"/>
      <c r="F243" s="67"/>
      <c r="G243" s="70">
        <v>2.2400000000000002</v>
      </c>
      <c r="H243" s="70">
        <v>2.08</v>
      </c>
      <c r="I243" s="70">
        <v>0.32</v>
      </c>
      <c r="J243" s="70">
        <v>0.6</v>
      </c>
      <c r="K243" s="71">
        <v>24.73</v>
      </c>
      <c r="L243" s="71">
        <v>30.92</v>
      </c>
      <c r="M243" s="71">
        <v>107</v>
      </c>
      <c r="N243" s="71">
        <v>99.36</v>
      </c>
    </row>
    <row r="244" spans="1:14" ht="15" customHeight="1">
      <c r="A244" s="9"/>
      <c r="B244" s="49" t="s">
        <v>39</v>
      </c>
      <c r="C244" s="66">
        <v>13</v>
      </c>
      <c r="D244" s="125">
        <v>14</v>
      </c>
      <c r="E244" s="72"/>
      <c r="F244" s="67"/>
      <c r="G244" s="70">
        <v>0.05</v>
      </c>
      <c r="H244" s="70">
        <v>0.06</v>
      </c>
      <c r="I244" s="70">
        <v>0</v>
      </c>
      <c r="J244" s="70">
        <v>0</v>
      </c>
      <c r="K244" s="71">
        <v>0.43</v>
      </c>
      <c r="L244" s="71">
        <v>0.46</v>
      </c>
      <c r="M244" s="71">
        <v>1.52</v>
      </c>
      <c r="N244" s="71">
        <v>1.62</v>
      </c>
    </row>
    <row r="245" spans="1:14" ht="15" customHeight="1">
      <c r="A245" s="9"/>
      <c r="B245" s="49" t="s">
        <v>41</v>
      </c>
      <c r="C245" s="66">
        <v>13</v>
      </c>
      <c r="D245" s="125">
        <v>14</v>
      </c>
      <c r="E245" s="72"/>
      <c r="F245" s="67"/>
      <c r="G245" s="70">
        <v>7.0000000000000007E-2</v>
      </c>
      <c r="H245" s="70">
        <v>7.0000000000000007E-2</v>
      </c>
      <c r="I245" s="70">
        <v>0</v>
      </c>
      <c r="J245" s="70">
        <v>0</v>
      </c>
      <c r="K245" s="71">
        <v>0.48</v>
      </c>
      <c r="L245" s="71">
        <v>0.51</v>
      </c>
      <c r="M245" s="71">
        <v>2.16</v>
      </c>
      <c r="N245" s="71">
        <v>2.31</v>
      </c>
    </row>
    <row r="246" spans="1:14" ht="15" customHeight="1">
      <c r="A246" s="9"/>
      <c r="B246" s="49" t="s">
        <v>15</v>
      </c>
      <c r="C246" s="66">
        <v>2</v>
      </c>
      <c r="D246" s="66">
        <v>4</v>
      </c>
      <c r="E246" s="72"/>
      <c r="F246" s="67"/>
      <c r="G246" s="70">
        <v>0.01</v>
      </c>
      <c r="H246" s="70">
        <v>0.01</v>
      </c>
      <c r="I246" s="70">
        <v>1.65</v>
      </c>
      <c r="J246" s="70">
        <v>3.29</v>
      </c>
      <c r="K246" s="71">
        <v>0.01</v>
      </c>
      <c r="L246" s="71">
        <v>0.02</v>
      </c>
      <c r="M246" s="71">
        <v>14.96</v>
      </c>
      <c r="N246" s="71">
        <v>29.79</v>
      </c>
    </row>
    <row r="247" spans="1:14" ht="15" customHeight="1">
      <c r="A247" s="9"/>
      <c r="B247" s="49" t="s">
        <v>28</v>
      </c>
      <c r="C247" s="66">
        <v>80</v>
      </c>
      <c r="D247" s="66">
        <v>100</v>
      </c>
      <c r="E247" s="72"/>
      <c r="F247" s="67"/>
      <c r="G247" s="70">
        <v>0</v>
      </c>
      <c r="H247" s="70">
        <v>0</v>
      </c>
      <c r="I247" s="70">
        <v>0</v>
      </c>
      <c r="J247" s="71">
        <v>0</v>
      </c>
      <c r="K247" s="71">
        <v>0</v>
      </c>
      <c r="L247" s="71">
        <v>0</v>
      </c>
      <c r="M247" s="71">
        <v>0</v>
      </c>
      <c r="N247" s="71">
        <v>0</v>
      </c>
    </row>
    <row r="248" spans="1:14" ht="28.5" customHeight="1">
      <c r="A248" s="9"/>
      <c r="B248" s="48" t="s">
        <v>123</v>
      </c>
      <c r="C248" s="66"/>
      <c r="D248" s="133"/>
      <c r="E248" s="72" t="s">
        <v>82</v>
      </c>
      <c r="F248" s="124" t="s">
        <v>22</v>
      </c>
      <c r="G248" s="68">
        <v>0.27</v>
      </c>
      <c r="H248" s="68">
        <v>0.37</v>
      </c>
      <c r="I248" s="68">
        <v>2.04</v>
      </c>
      <c r="J248" s="69">
        <v>2.57</v>
      </c>
      <c r="K248" s="69">
        <v>1.33</v>
      </c>
      <c r="L248" s="69">
        <v>1.61</v>
      </c>
      <c r="M248" s="69">
        <v>24.4</v>
      </c>
      <c r="N248" s="69">
        <v>31.11</v>
      </c>
    </row>
    <row r="249" spans="1:14" ht="15" customHeight="1">
      <c r="A249" s="9"/>
      <c r="B249" s="49" t="s">
        <v>124</v>
      </c>
      <c r="C249" s="66">
        <v>18</v>
      </c>
      <c r="D249" s="125">
        <v>22</v>
      </c>
      <c r="E249" s="72"/>
      <c r="F249" s="135"/>
      <c r="G249" s="70">
        <v>0.1</v>
      </c>
      <c r="H249" s="70">
        <v>0.13</v>
      </c>
      <c r="I249" s="70">
        <v>0.03</v>
      </c>
      <c r="J249" s="71">
        <v>0.04</v>
      </c>
      <c r="K249" s="71">
        <v>0.49</v>
      </c>
      <c r="L249" s="71">
        <v>0.63</v>
      </c>
      <c r="M249" s="71">
        <v>2.57</v>
      </c>
      <c r="N249" s="71">
        <v>3.32</v>
      </c>
    </row>
    <row r="250" spans="1:14" ht="15" customHeight="1">
      <c r="A250" s="9"/>
      <c r="B250" s="49" t="s">
        <v>125</v>
      </c>
      <c r="C250" s="66">
        <v>18</v>
      </c>
      <c r="D250" s="125">
        <v>22</v>
      </c>
      <c r="E250" s="72"/>
      <c r="F250" s="135"/>
      <c r="G250" s="70">
        <v>0.11</v>
      </c>
      <c r="H250" s="70">
        <v>0.15</v>
      </c>
      <c r="I250" s="70">
        <v>0.01</v>
      </c>
      <c r="J250" s="70">
        <v>0.02</v>
      </c>
      <c r="K250" s="71">
        <v>0.32</v>
      </c>
      <c r="L250" s="71">
        <v>0.41</v>
      </c>
      <c r="M250" s="71">
        <v>1.87</v>
      </c>
      <c r="N250" s="71">
        <v>2.42</v>
      </c>
    </row>
    <row r="251" spans="1:14" ht="15" customHeight="1">
      <c r="A251" s="9"/>
      <c r="B251" s="49" t="s">
        <v>41</v>
      </c>
      <c r="C251" s="66">
        <v>6</v>
      </c>
      <c r="D251" s="125">
        <v>8</v>
      </c>
      <c r="E251" s="72"/>
      <c r="F251" s="135"/>
      <c r="G251" s="70">
        <v>0.06</v>
      </c>
      <c r="H251" s="70">
        <v>0.09</v>
      </c>
      <c r="I251" s="70">
        <v>0</v>
      </c>
      <c r="J251" s="70">
        <v>0.01</v>
      </c>
      <c r="K251" s="71">
        <v>0.52</v>
      </c>
      <c r="L251" s="71">
        <v>0.56999999999999995</v>
      </c>
      <c r="M251" s="71">
        <v>2.4</v>
      </c>
      <c r="N251" s="71">
        <v>2.87</v>
      </c>
    </row>
    <row r="252" spans="1:14" ht="15" customHeight="1">
      <c r="A252" s="9"/>
      <c r="B252" s="49" t="s">
        <v>43</v>
      </c>
      <c r="C252" s="66">
        <v>2</v>
      </c>
      <c r="D252" s="125">
        <v>2.5</v>
      </c>
      <c r="E252" s="72"/>
      <c r="F252" s="135"/>
      <c r="G252" s="70">
        <v>0</v>
      </c>
      <c r="H252" s="70">
        <v>0</v>
      </c>
      <c r="I252" s="70">
        <v>2</v>
      </c>
      <c r="J252" s="71">
        <v>2.5</v>
      </c>
      <c r="K252" s="71">
        <v>0</v>
      </c>
      <c r="L252" s="71">
        <v>0</v>
      </c>
      <c r="M252" s="71">
        <v>18</v>
      </c>
      <c r="N252" s="71">
        <v>22.5</v>
      </c>
    </row>
    <row r="253" spans="1:14" ht="30" customHeight="1">
      <c r="A253" s="9"/>
      <c r="B253" s="48" t="s">
        <v>83</v>
      </c>
      <c r="C253" s="66"/>
      <c r="D253" s="66"/>
      <c r="E253" s="72" t="s">
        <v>35</v>
      </c>
      <c r="F253" s="67" t="s">
        <v>24</v>
      </c>
      <c r="G253" s="68">
        <v>0.62</v>
      </c>
      <c r="H253" s="68">
        <v>0.83</v>
      </c>
      <c r="I253" s="68">
        <v>0.03</v>
      </c>
      <c r="J253" s="69">
        <v>0.04</v>
      </c>
      <c r="K253" s="69">
        <v>12.12</v>
      </c>
      <c r="L253" s="69">
        <v>15.15</v>
      </c>
      <c r="M253" s="69">
        <v>51.8</v>
      </c>
      <c r="N253" s="69">
        <v>65</v>
      </c>
    </row>
    <row r="254" spans="1:14" ht="15" customHeight="1">
      <c r="A254" s="9"/>
      <c r="B254" s="49" t="s">
        <v>84</v>
      </c>
      <c r="C254" s="66">
        <v>12</v>
      </c>
      <c r="D254" s="66">
        <v>13</v>
      </c>
      <c r="E254" s="34"/>
      <c r="F254" s="67"/>
      <c r="G254" s="70">
        <v>0.62</v>
      </c>
      <c r="H254" s="70">
        <v>0.83</v>
      </c>
      <c r="I254" s="70">
        <v>0.03</v>
      </c>
      <c r="J254" s="70">
        <v>0.04</v>
      </c>
      <c r="K254" s="71">
        <v>6.12</v>
      </c>
      <c r="L254" s="71">
        <v>8.15</v>
      </c>
      <c r="M254" s="71">
        <v>27.8</v>
      </c>
      <c r="N254" s="71">
        <v>37</v>
      </c>
    </row>
    <row r="255" spans="1:14" ht="15" customHeight="1">
      <c r="A255" s="9"/>
      <c r="B255" s="49" t="s">
        <v>26</v>
      </c>
      <c r="C255" s="66">
        <v>6</v>
      </c>
      <c r="D255" s="66">
        <v>7</v>
      </c>
      <c r="E255" s="34"/>
      <c r="F255" s="67"/>
      <c r="G255" s="70">
        <v>0</v>
      </c>
      <c r="H255" s="70">
        <v>0</v>
      </c>
      <c r="I255" s="70">
        <v>0</v>
      </c>
      <c r="J255" s="70">
        <v>0</v>
      </c>
      <c r="K255" s="71">
        <v>6</v>
      </c>
      <c r="L255" s="71">
        <v>7</v>
      </c>
      <c r="M255" s="71">
        <v>24</v>
      </c>
      <c r="N255" s="71">
        <v>28</v>
      </c>
    </row>
    <row r="256" spans="1:14" ht="15" customHeight="1">
      <c r="A256" s="9"/>
      <c r="B256" s="49" t="s">
        <v>28</v>
      </c>
      <c r="C256" s="66">
        <v>160</v>
      </c>
      <c r="D256" s="66">
        <v>190</v>
      </c>
      <c r="E256" s="34"/>
      <c r="F256" s="67"/>
      <c r="G256" s="70">
        <v>0</v>
      </c>
      <c r="H256" s="70">
        <v>0</v>
      </c>
      <c r="I256" s="70">
        <v>0</v>
      </c>
      <c r="J256" s="70">
        <v>0</v>
      </c>
      <c r="K256" s="71">
        <v>0</v>
      </c>
      <c r="L256" s="71">
        <v>0</v>
      </c>
      <c r="M256" s="71">
        <v>0</v>
      </c>
      <c r="N256" s="71">
        <v>0</v>
      </c>
    </row>
    <row r="257" spans="1:14" ht="15" customHeight="1">
      <c r="A257" s="9"/>
      <c r="B257" s="48" t="s">
        <v>58</v>
      </c>
      <c r="C257" s="66">
        <v>20</v>
      </c>
      <c r="D257" s="76">
        <v>25</v>
      </c>
      <c r="E257" s="72" t="s">
        <v>59</v>
      </c>
      <c r="F257" s="99" t="s">
        <v>230</v>
      </c>
      <c r="G257" s="68">
        <v>1.52</v>
      </c>
      <c r="H257" s="68">
        <v>2.0499999999999998</v>
      </c>
      <c r="I257" s="68">
        <v>0.16</v>
      </c>
      <c r="J257" s="69">
        <v>0.22</v>
      </c>
      <c r="K257" s="69">
        <v>9.8000000000000007</v>
      </c>
      <c r="L257" s="69">
        <v>13.8</v>
      </c>
      <c r="M257" s="69">
        <v>47</v>
      </c>
      <c r="N257" s="69">
        <v>67.599999999999994</v>
      </c>
    </row>
    <row r="258" spans="1:14" ht="15" customHeight="1">
      <c r="A258" s="10"/>
      <c r="B258" s="52" t="s">
        <v>60</v>
      </c>
      <c r="C258" s="76">
        <v>28</v>
      </c>
      <c r="D258" s="76">
        <v>35</v>
      </c>
      <c r="E258" s="100" t="s">
        <v>61</v>
      </c>
      <c r="F258" s="99" t="s">
        <v>223</v>
      </c>
      <c r="G258" s="101">
        <v>1.57</v>
      </c>
      <c r="H258" s="101">
        <v>1.96</v>
      </c>
      <c r="I258" s="101">
        <v>0.31</v>
      </c>
      <c r="J258" s="102">
        <v>0.39</v>
      </c>
      <c r="K258" s="102">
        <v>13.8</v>
      </c>
      <c r="L258" s="102">
        <v>17.3</v>
      </c>
      <c r="M258" s="102">
        <v>65</v>
      </c>
      <c r="N258" s="102">
        <v>81</v>
      </c>
    </row>
    <row r="259" spans="1:14" ht="15" customHeight="1">
      <c r="A259" s="16" t="s">
        <v>62</v>
      </c>
      <c r="B259" s="53"/>
      <c r="C259" s="110"/>
      <c r="D259" s="110"/>
      <c r="E259" s="81"/>
      <c r="F259" s="82"/>
      <c r="G259" s="83">
        <f t="shared" ref="G259:N259" si="13">G218+G228+G242+G248+G253+G257+G258</f>
        <v>20.93</v>
      </c>
      <c r="H259" s="83">
        <f t="shared" si="13"/>
        <v>27.08</v>
      </c>
      <c r="I259" s="83">
        <f t="shared" si="13"/>
        <v>13.34</v>
      </c>
      <c r="J259" s="83">
        <f t="shared" si="13"/>
        <v>17.79</v>
      </c>
      <c r="K259" s="83">
        <f t="shared" si="13"/>
        <v>79.709999999999994</v>
      </c>
      <c r="L259" s="83">
        <f t="shared" si="13"/>
        <v>99.89</v>
      </c>
      <c r="M259" s="83">
        <f t="shared" si="13"/>
        <v>508.79999999999995</v>
      </c>
      <c r="N259" s="83">
        <f t="shared" si="13"/>
        <v>663.1</v>
      </c>
    </row>
    <row r="260" spans="1:14" ht="15" customHeight="1">
      <c r="A260" s="25" t="s">
        <v>63</v>
      </c>
      <c r="B260" s="53"/>
      <c r="C260" s="80"/>
      <c r="D260" s="80"/>
      <c r="E260" s="81"/>
      <c r="F260" s="84"/>
      <c r="G260" s="116"/>
      <c r="H260" s="116"/>
      <c r="I260" s="116"/>
      <c r="J260" s="86"/>
      <c r="K260" s="86"/>
      <c r="L260" s="86"/>
      <c r="M260" s="86"/>
      <c r="N260" s="86"/>
    </row>
    <row r="261" spans="1:14" ht="30.75" customHeight="1">
      <c r="A261" s="9"/>
      <c r="B261" s="48" t="s">
        <v>126</v>
      </c>
      <c r="C261" s="66"/>
      <c r="D261" s="66"/>
      <c r="E261" s="87" t="s">
        <v>47</v>
      </c>
      <c r="F261" s="67" t="s">
        <v>221</v>
      </c>
      <c r="G261" s="68">
        <v>3.13</v>
      </c>
      <c r="H261" s="68">
        <v>4.68</v>
      </c>
      <c r="I261" s="68">
        <v>3.18</v>
      </c>
      <c r="J261" s="69">
        <v>3.99</v>
      </c>
      <c r="K261" s="69">
        <v>30.84</v>
      </c>
      <c r="L261" s="69">
        <v>33.61</v>
      </c>
      <c r="M261" s="69">
        <v>148.22999999999999</v>
      </c>
      <c r="N261" s="69">
        <v>189.15</v>
      </c>
    </row>
    <row r="262" spans="1:14" ht="15" customHeight="1">
      <c r="A262" s="9"/>
      <c r="B262" s="49" t="s">
        <v>49</v>
      </c>
      <c r="C262" s="66">
        <v>28</v>
      </c>
      <c r="D262" s="73" t="s">
        <v>251</v>
      </c>
      <c r="E262" s="74"/>
      <c r="F262" s="67"/>
      <c r="G262" s="70">
        <v>2.62</v>
      </c>
      <c r="H262" s="70">
        <v>4.01</v>
      </c>
      <c r="I262" s="70">
        <v>0.17</v>
      </c>
      <c r="J262" s="70">
        <v>0.19</v>
      </c>
      <c r="K262" s="71">
        <v>21.22</v>
      </c>
      <c r="L262" s="71">
        <v>22.69</v>
      </c>
      <c r="M262" s="71">
        <v>79.239999999999995</v>
      </c>
      <c r="N262" s="71">
        <v>95.11</v>
      </c>
    </row>
    <row r="263" spans="1:14" ht="15" customHeight="1">
      <c r="A263" s="9"/>
      <c r="B263" s="49" t="s">
        <v>14</v>
      </c>
      <c r="C263" s="73" t="s">
        <v>127</v>
      </c>
      <c r="D263" s="66">
        <v>15</v>
      </c>
      <c r="E263" s="131"/>
      <c r="F263" s="67"/>
      <c r="G263" s="70">
        <v>0.15</v>
      </c>
      <c r="H263" s="70">
        <v>0.17</v>
      </c>
      <c r="I263" s="70">
        <v>0.09</v>
      </c>
      <c r="J263" s="70">
        <v>0.01</v>
      </c>
      <c r="K263" s="71">
        <v>0.66</v>
      </c>
      <c r="L263" s="71">
        <v>0.76</v>
      </c>
      <c r="M263" s="71">
        <v>4.16</v>
      </c>
      <c r="N263" s="71">
        <v>4.82</v>
      </c>
    </row>
    <row r="264" spans="1:14" ht="15" customHeight="1">
      <c r="A264" s="9"/>
      <c r="B264" s="49" t="s">
        <v>13</v>
      </c>
      <c r="C264" s="73" t="s">
        <v>128</v>
      </c>
      <c r="D264" s="66">
        <v>4</v>
      </c>
      <c r="E264" s="131"/>
      <c r="F264" s="67"/>
      <c r="G264" s="70">
        <v>0.23</v>
      </c>
      <c r="H264" s="70">
        <v>0.23</v>
      </c>
      <c r="I264" s="70">
        <v>0.16</v>
      </c>
      <c r="J264" s="70">
        <v>0.16</v>
      </c>
      <c r="K264" s="71">
        <v>0.02</v>
      </c>
      <c r="L264" s="71">
        <v>0.02</v>
      </c>
      <c r="M264" s="71">
        <v>2.5299999999999998</v>
      </c>
      <c r="N264" s="71">
        <v>2.5299999999999998</v>
      </c>
    </row>
    <row r="265" spans="1:14" ht="15" customHeight="1">
      <c r="A265" s="9"/>
      <c r="B265" s="49" t="s">
        <v>26</v>
      </c>
      <c r="C265" s="66">
        <v>2</v>
      </c>
      <c r="D265" s="66">
        <v>2.5</v>
      </c>
      <c r="E265" s="88"/>
      <c r="F265" s="67"/>
      <c r="G265" s="70">
        <v>0</v>
      </c>
      <c r="H265" s="70">
        <v>0</v>
      </c>
      <c r="I265" s="70">
        <v>0</v>
      </c>
      <c r="J265" s="70">
        <v>0</v>
      </c>
      <c r="K265" s="71">
        <v>2</v>
      </c>
      <c r="L265" s="71">
        <v>2.5</v>
      </c>
      <c r="M265" s="71">
        <v>8</v>
      </c>
      <c r="N265" s="71">
        <v>10</v>
      </c>
    </row>
    <row r="266" spans="1:14" ht="15" customHeight="1">
      <c r="A266" s="9"/>
      <c r="B266" s="49" t="s">
        <v>15</v>
      </c>
      <c r="C266" s="66">
        <v>2</v>
      </c>
      <c r="D266" s="66">
        <v>3</v>
      </c>
      <c r="E266" s="88"/>
      <c r="F266" s="67"/>
      <c r="G266" s="70">
        <v>0.01</v>
      </c>
      <c r="H266" s="70">
        <v>0.01</v>
      </c>
      <c r="I266" s="70">
        <v>1.65</v>
      </c>
      <c r="J266" s="70">
        <v>2.48</v>
      </c>
      <c r="K266" s="71">
        <v>0.01</v>
      </c>
      <c r="L266" s="71">
        <v>0.02</v>
      </c>
      <c r="M266" s="71">
        <v>15</v>
      </c>
      <c r="N266" s="71">
        <v>22.4</v>
      </c>
    </row>
    <row r="267" spans="1:14" ht="15" customHeight="1">
      <c r="A267" s="9"/>
      <c r="B267" s="49" t="s">
        <v>66</v>
      </c>
      <c r="C267" s="66">
        <v>0.8</v>
      </c>
      <c r="D267" s="66">
        <v>1.1000000000000001</v>
      </c>
      <c r="E267" s="34"/>
      <c r="F267" s="67"/>
      <c r="G267" s="70">
        <v>0.01</v>
      </c>
      <c r="H267" s="70">
        <v>0.14000000000000001</v>
      </c>
      <c r="I267" s="70">
        <v>0</v>
      </c>
      <c r="J267" s="70">
        <v>0.03</v>
      </c>
      <c r="K267" s="71">
        <v>0</v>
      </c>
      <c r="L267" s="71">
        <v>0.09</v>
      </c>
      <c r="M267" s="71">
        <v>0.08</v>
      </c>
      <c r="N267" s="71">
        <v>1.2</v>
      </c>
    </row>
    <row r="268" spans="1:14" ht="15" customHeight="1">
      <c r="A268" s="9"/>
      <c r="B268" s="48" t="s">
        <v>129</v>
      </c>
      <c r="C268" s="66"/>
      <c r="D268" s="66"/>
      <c r="E268" s="34"/>
      <c r="F268" s="67"/>
      <c r="G268" s="70"/>
      <c r="H268" s="70"/>
      <c r="I268" s="70"/>
      <c r="J268" s="70"/>
      <c r="K268" s="71"/>
      <c r="L268" s="71"/>
      <c r="M268" s="71"/>
      <c r="N268" s="71"/>
    </row>
    <row r="269" spans="1:14" ht="15" customHeight="1">
      <c r="A269" s="9"/>
      <c r="B269" s="49" t="s">
        <v>130</v>
      </c>
      <c r="C269" s="66">
        <v>40</v>
      </c>
      <c r="D269" s="125">
        <v>43</v>
      </c>
      <c r="E269" s="34"/>
      <c r="F269" s="67"/>
      <c r="G269" s="70">
        <v>0.11</v>
      </c>
      <c r="H269" s="70">
        <v>0.12</v>
      </c>
      <c r="I269" s="70">
        <v>0.11</v>
      </c>
      <c r="J269" s="70">
        <v>0.12</v>
      </c>
      <c r="K269" s="71">
        <v>4.43</v>
      </c>
      <c r="L269" s="71">
        <v>5.03</v>
      </c>
      <c r="M269" s="71">
        <v>20.22</v>
      </c>
      <c r="N269" s="71">
        <v>22.99</v>
      </c>
    </row>
    <row r="270" spans="1:14" ht="15" customHeight="1">
      <c r="A270" s="9"/>
      <c r="B270" s="49" t="s">
        <v>26</v>
      </c>
      <c r="C270" s="66">
        <v>2.5</v>
      </c>
      <c r="D270" s="125">
        <v>2.5</v>
      </c>
      <c r="E270" s="34"/>
      <c r="F270" s="67"/>
      <c r="G270" s="70">
        <v>0</v>
      </c>
      <c r="H270" s="70">
        <v>0</v>
      </c>
      <c r="I270" s="70">
        <v>0</v>
      </c>
      <c r="J270" s="71">
        <v>0</v>
      </c>
      <c r="K270" s="71">
        <v>2.5</v>
      </c>
      <c r="L270" s="71">
        <v>2.5</v>
      </c>
      <c r="M270" s="71">
        <v>10</v>
      </c>
      <c r="N270" s="71">
        <v>10</v>
      </c>
    </row>
    <row r="271" spans="1:14" ht="15" customHeight="1">
      <c r="A271" s="9"/>
      <c r="B271" s="49" t="s">
        <v>43</v>
      </c>
      <c r="C271" s="66">
        <v>1</v>
      </c>
      <c r="D271" s="125">
        <v>1</v>
      </c>
      <c r="E271" s="34"/>
      <c r="F271" s="67"/>
      <c r="G271" s="70">
        <v>0</v>
      </c>
      <c r="H271" s="70">
        <v>0</v>
      </c>
      <c r="I271" s="70">
        <v>1</v>
      </c>
      <c r="J271" s="71">
        <v>1</v>
      </c>
      <c r="K271" s="71">
        <v>0</v>
      </c>
      <c r="L271" s="71">
        <v>0</v>
      </c>
      <c r="M271" s="71">
        <v>9</v>
      </c>
      <c r="N271" s="71">
        <v>9</v>
      </c>
    </row>
    <row r="272" spans="1:14" ht="30.75" customHeight="1">
      <c r="A272" s="9"/>
      <c r="B272" s="48" t="s">
        <v>94</v>
      </c>
      <c r="C272" s="66"/>
      <c r="D272" s="66"/>
      <c r="E272" s="72" t="s">
        <v>24</v>
      </c>
      <c r="F272" s="67" t="s">
        <v>220</v>
      </c>
      <c r="G272" s="68">
        <v>4.71</v>
      </c>
      <c r="H272" s="68">
        <v>5.46</v>
      </c>
      <c r="I272" s="68">
        <v>4.45</v>
      </c>
      <c r="J272" s="69">
        <v>5.15</v>
      </c>
      <c r="K272" s="69">
        <v>11.23</v>
      </c>
      <c r="L272" s="69">
        <v>13.48</v>
      </c>
      <c r="M272" s="69">
        <v>102.88</v>
      </c>
      <c r="N272" s="69">
        <v>122.27</v>
      </c>
    </row>
    <row r="273" spans="1:14" ht="15" customHeight="1">
      <c r="A273" s="9"/>
      <c r="B273" s="49" t="s">
        <v>95</v>
      </c>
      <c r="C273" s="66">
        <v>2</v>
      </c>
      <c r="D273" s="66">
        <v>2.25</v>
      </c>
      <c r="E273" s="72"/>
      <c r="F273" s="67"/>
      <c r="G273" s="70">
        <v>1.45</v>
      </c>
      <c r="H273" s="70">
        <v>1.69</v>
      </c>
      <c r="I273" s="70">
        <v>1.64</v>
      </c>
      <c r="J273" s="70">
        <v>1.9</v>
      </c>
      <c r="K273" s="71">
        <v>0.86</v>
      </c>
      <c r="L273" s="71">
        <v>0.96</v>
      </c>
      <c r="M273" s="71">
        <v>22.22</v>
      </c>
      <c r="N273" s="71">
        <v>26.27</v>
      </c>
    </row>
    <row r="274" spans="1:14" ht="15" customHeight="1">
      <c r="A274" s="9"/>
      <c r="B274" s="49" t="s">
        <v>14</v>
      </c>
      <c r="C274" s="66">
        <v>130</v>
      </c>
      <c r="D274" s="66">
        <v>150</v>
      </c>
      <c r="E274" s="72"/>
      <c r="F274" s="67"/>
      <c r="G274" s="70">
        <v>3.26</v>
      </c>
      <c r="H274" s="70">
        <v>3.77</v>
      </c>
      <c r="I274" s="70">
        <v>2.81</v>
      </c>
      <c r="J274" s="70">
        <v>3.25</v>
      </c>
      <c r="K274" s="71">
        <v>5.37</v>
      </c>
      <c r="L274" s="71">
        <v>6.02</v>
      </c>
      <c r="M274" s="71">
        <v>60.66</v>
      </c>
      <c r="N274" s="71">
        <v>70</v>
      </c>
    </row>
    <row r="275" spans="1:14" ht="15" customHeight="1">
      <c r="A275" s="9"/>
      <c r="B275" s="49" t="s">
        <v>26</v>
      </c>
      <c r="C275" s="66">
        <v>5</v>
      </c>
      <c r="D275" s="66">
        <v>6.5</v>
      </c>
      <c r="E275" s="72"/>
      <c r="F275" s="67"/>
      <c r="G275" s="70">
        <v>0</v>
      </c>
      <c r="H275" s="70">
        <v>0</v>
      </c>
      <c r="I275" s="70">
        <v>0</v>
      </c>
      <c r="J275" s="71">
        <v>0</v>
      </c>
      <c r="K275" s="71">
        <v>5</v>
      </c>
      <c r="L275" s="71">
        <v>6.5</v>
      </c>
      <c r="M275" s="71">
        <v>20</v>
      </c>
      <c r="N275" s="71">
        <v>26</v>
      </c>
    </row>
    <row r="276" spans="1:14" ht="15" customHeight="1">
      <c r="A276" s="9"/>
      <c r="B276" s="49" t="s">
        <v>28</v>
      </c>
      <c r="C276" s="66">
        <v>50</v>
      </c>
      <c r="D276" s="66">
        <v>50</v>
      </c>
      <c r="E276" s="72"/>
      <c r="F276" s="67"/>
      <c r="G276" s="70">
        <v>0</v>
      </c>
      <c r="H276" s="70">
        <v>0</v>
      </c>
      <c r="I276" s="70">
        <v>0</v>
      </c>
      <c r="J276" s="71">
        <v>0</v>
      </c>
      <c r="K276" s="71">
        <v>0</v>
      </c>
      <c r="L276" s="71">
        <v>0</v>
      </c>
      <c r="M276" s="71">
        <v>0</v>
      </c>
      <c r="N276" s="71">
        <v>0</v>
      </c>
    </row>
    <row r="277" spans="1:14" ht="15" customHeight="1">
      <c r="A277" s="16" t="s">
        <v>68</v>
      </c>
      <c r="B277" s="53"/>
      <c r="C277" s="110"/>
      <c r="D277" s="109"/>
      <c r="E277" s="81"/>
      <c r="F277" s="84"/>
      <c r="G277" s="83">
        <f t="shared" ref="G277:N277" si="14">G261+G272</f>
        <v>7.84</v>
      </c>
      <c r="H277" s="83">
        <f t="shared" si="14"/>
        <v>10.14</v>
      </c>
      <c r="I277" s="83">
        <f t="shared" si="14"/>
        <v>7.6300000000000008</v>
      </c>
      <c r="J277" s="117">
        <f t="shared" si="14"/>
        <v>9.14</v>
      </c>
      <c r="K277" s="83">
        <f t="shared" si="14"/>
        <v>42.07</v>
      </c>
      <c r="L277" s="117">
        <f t="shared" si="14"/>
        <v>47.09</v>
      </c>
      <c r="M277" s="83">
        <f t="shared" si="14"/>
        <v>251.10999999999999</v>
      </c>
      <c r="N277" s="117">
        <f t="shared" si="14"/>
        <v>311.42</v>
      </c>
    </row>
    <row r="278" spans="1:14" ht="15" customHeight="1">
      <c r="A278" s="17" t="s">
        <v>69</v>
      </c>
      <c r="B278" s="54"/>
      <c r="C278" s="109"/>
      <c r="D278" s="110"/>
      <c r="E278" s="111"/>
      <c r="F278" s="82"/>
      <c r="G278" s="83">
        <f t="shared" ref="G278:N278" si="15">G216+G259+G277</f>
        <v>34.15</v>
      </c>
      <c r="H278" s="83">
        <f t="shared" si="15"/>
        <v>43.8</v>
      </c>
      <c r="I278" s="83">
        <f t="shared" si="15"/>
        <v>31.03</v>
      </c>
      <c r="J278" s="83">
        <f t="shared" si="15"/>
        <v>39.53</v>
      </c>
      <c r="K278" s="117">
        <f t="shared" si="15"/>
        <v>167.32</v>
      </c>
      <c r="L278" s="83">
        <f t="shared" si="15"/>
        <v>203.6</v>
      </c>
      <c r="M278" s="136">
        <f t="shared" si="15"/>
        <v>1060.3699999999999</v>
      </c>
      <c r="N278" s="83">
        <f t="shared" si="15"/>
        <v>1354.3300000000002</v>
      </c>
    </row>
    <row r="279" spans="1:14" ht="15" customHeight="1">
      <c r="A279" s="181" t="s">
        <v>131</v>
      </c>
      <c r="B279" s="180"/>
      <c r="C279" s="181"/>
      <c r="D279" s="181"/>
      <c r="E279" s="182"/>
      <c r="F279" s="182"/>
      <c r="G279" s="182"/>
      <c r="H279" s="182"/>
      <c r="I279" s="182"/>
      <c r="J279" s="182"/>
      <c r="K279" s="182"/>
      <c r="L279" s="182"/>
      <c r="M279" s="182"/>
      <c r="N279" s="182"/>
    </row>
    <row r="280" spans="1:14" ht="15" customHeight="1">
      <c r="A280" s="21" t="s">
        <v>9</v>
      </c>
      <c r="B280" s="55"/>
      <c r="C280" s="21"/>
      <c r="D280" s="21"/>
      <c r="E280" s="65"/>
      <c r="F280" s="65"/>
      <c r="G280" s="65"/>
      <c r="H280" s="65"/>
      <c r="I280" s="65"/>
      <c r="J280" s="65"/>
      <c r="K280" s="65"/>
      <c r="L280" s="65"/>
      <c r="M280" s="65"/>
      <c r="N280" s="65"/>
    </row>
    <row r="281" spans="1:14" ht="30.75" customHeight="1">
      <c r="A281" s="18"/>
      <c r="B281" s="48" t="s">
        <v>132</v>
      </c>
      <c r="C281" s="66"/>
      <c r="D281" s="66"/>
      <c r="E281" s="34" t="s">
        <v>133</v>
      </c>
      <c r="F281" s="72" t="s">
        <v>231</v>
      </c>
      <c r="G281" s="68">
        <v>10.02</v>
      </c>
      <c r="H281" s="68">
        <v>14.08</v>
      </c>
      <c r="I281" s="68">
        <v>6.39</v>
      </c>
      <c r="J281" s="69">
        <v>10.83</v>
      </c>
      <c r="K281" s="68">
        <v>17.05</v>
      </c>
      <c r="L281" s="69">
        <v>20.18</v>
      </c>
      <c r="M281" s="69">
        <v>169.13</v>
      </c>
      <c r="N281" s="69">
        <v>224.26</v>
      </c>
    </row>
    <row r="282" spans="1:14" ht="15" customHeight="1">
      <c r="A282" s="18"/>
      <c r="B282" s="49" t="s">
        <v>87</v>
      </c>
      <c r="C282" s="66">
        <v>70</v>
      </c>
      <c r="D282" s="266">
        <v>93</v>
      </c>
      <c r="E282" s="34"/>
      <c r="F282" s="67"/>
      <c r="G282" s="70">
        <v>8.31</v>
      </c>
      <c r="H282" s="70">
        <v>12</v>
      </c>
      <c r="I282" s="70">
        <v>2.95</v>
      </c>
      <c r="J282" s="70">
        <v>6.53</v>
      </c>
      <c r="K282" s="71">
        <v>1.38</v>
      </c>
      <c r="L282" s="71">
        <v>1.79</v>
      </c>
      <c r="M282" s="71">
        <v>65.510000000000005</v>
      </c>
      <c r="N282" s="71">
        <v>101.28</v>
      </c>
    </row>
    <row r="283" spans="1:14" ht="15" customHeight="1">
      <c r="A283" s="18"/>
      <c r="B283" s="49" t="s">
        <v>12</v>
      </c>
      <c r="C283" s="66">
        <v>8</v>
      </c>
      <c r="D283" s="267">
        <v>15</v>
      </c>
      <c r="E283" s="34"/>
      <c r="F283" s="67"/>
      <c r="G283" s="70">
        <v>0.48</v>
      </c>
      <c r="H283" s="70">
        <v>0.72</v>
      </c>
      <c r="I283" s="70">
        <v>0.1</v>
      </c>
      <c r="J283" s="70">
        <v>0.15</v>
      </c>
      <c r="K283" s="71">
        <v>4.5999999999999996</v>
      </c>
      <c r="L283" s="71">
        <v>6.73</v>
      </c>
      <c r="M283" s="71">
        <v>21.2</v>
      </c>
      <c r="N283" s="71">
        <v>30.62</v>
      </c>
    </row>
    <row r="284" spans="1:14" ht="15" customHeight="1">
      <c r="A284" s="18"/>
      <c r="B284" s="49" t="s">
        <v>13</v>
      </c>
      <c r="C284" s="66">
        <v>6.5</v>
      </c>
      <c r="D284" s="267">
        <v>6.5</v>
      </c>
      <c r="E284" s="34"/>
      <c r="F284" s="67"/>
      <c r="G284" s="70">
        <v>0.64</v>
      </c>
      <c r="H284" s="70">
        <v>0.64</v>
      </c>
      <c r="I284" s="70">
        <v>0.67</v>
      </c>
      <c r="J284" s="70">
        <v>0.67</v>
      </c>
      <c r="K284" s="71">
        <v>0.04</v>
      </c>
      <c r="L284" s="71">
        <v>0.04</v>
      </c>
      <c r="M284" s="71">
        <v>9.08</v>
      </c>
      <c r="N284" s="71">
        <v>9.08</v>
      </c>
    </row>
    <row r="285" spans="1:14" ht="15" customHeight="1">
      <c r="A285" s="18"/>
      <c r="B285" s="49" t="s">
        <v>26</v>
      </c>
      <c r="C285" s="66">
        <v>3</v>
      </c>
      <c r="D285" s="267">
        <v>3.5</v>
      </c>
      <c r="E285" s="34"/>
      <c r="F285" s="67"/>
      <c r="G285" s="70">
        <v>0</v>
      </c>
      <c r="H285" s="70">
        <v>0</v>
      </c>
      <c r="I285" s="70">
        <v>0</v>
      </c>
      <c r="J285" s="70">
        <v>0</v>
      </c>
      <c r="K285" s="71">
        <v>3</v>
      </c>
      <c r="L285" s="71">
        <v>3.5</v>
      </c>
      <c r="M285" s="71">
        <v>12</v>
      </c>
      <c r="N285" s="71">
        <v>14</v>
      </c>
    </row>
    <row r="286" spans="1:14" ht="15" customHeight="1">
      <c r="A286" s="26"/>
      <c r="B286" s="49" t="s">
        <v>44</v>
      </c>
      <c r="C286" s="66">
        <v>4</v>
      </c>
      <c r="D286" s="267">
        <v>4</v>
      </c>
      <c r="E286" s="34"/>
      <c r="F286" s="67"/>
      <c r="G286" s="70">
        <v>0.05</v>
      </c>
      <c r="H286" s="70">
        <v>0.05</v>
      </c>
      <c r="I286" s="70">
        <v>0.15</v>
      </c>
      <c r="J286" s="70">
        <v>0.15</v>
      </c>
      <c r="K286" s="71">
        <v>0.05</v>
      </c>
      <c r="L286" s="71">
        <v>0.05</v>
      </c>
      <c r="M286" s="71">
        <v>1.66</v>
      </c>
      <c r="N286" s="71">
        <v>1.66</v>
      </c>
    </row>
    <row r="287" spans="1:14" ht="15" customHeight="1">
      <c r="A287" s="27"/>
      <c r="B287" s="49" t="s">
        <v>15</v>
      </c>
      <c r="C287" s="66">
        <v>3</v>
      </c>
      <c r="D287" s="267">
        <v>4</v>
      </c>
      <c r="E287" s="34"/>
      <c r="F287" s="67"/>
      <c r="G287" s="70">
        <v>0.01</v>
      </c>
      <c r="H287" s="70">
        <v>0.01</v>
      </c>
      <c r="I287" s="70">
        <v>2.48</v>
      </c>
      <c r="J287" s="70">
        <v>3.29</v>
      </c>
      <c r="K287" s="71">
        <v>0.02</v>
      </c>
      <c r="L287" s="71">
        <v>0.02</v>
      </c>
      <c r="M287" s="71">
        <v>22.4</v>
      </c>
      <c r="N287" s="71">
        <v>29.79</v>
      </c>
    </row>
    <row r="288" spans="1:14" ht="15" customHeight="1">
      <c r="A288" s="9"/>
      <c r="B288" s="49" t="s">
        <v>19</v>
      </c>
      <c r="C288" s="66">
        <v>2</v>
      </c>
      <c r="D288" s="267">
        <v>2</v>
      </c>
      <c r="E288" s="34"/>
      <c r="F288" s="67"/>
      <c r="G288" s="70">
        <v>0.08</v>
      </c>
      <c r="H288" s="70">
        <v>0.1</v>
      </c>
      <c r="I288" s="70">
        <v>0</v>
      </c>
      <c r="J288" s="70">
        <v>0</v>
      </c>
      <c r="K288" s="71">
        <v>0.3</v>
      </c>
      <c r="L288" s="71">
        <v>0.39</v>
      </c>
      <c r="M288" s="71">
        <v>1.84</v>
      </c>
      <c r="N288" s="71">
        <v>2.39</v>
      </c>
    </row>
    <row r="289" spans="1:14" ht="15" customHeight="1">
      <c r="A289" s="9"/>
      <c r="B289" s="49" t="s">
        <v>134</v>
      </c>
      <c r="C289" s="66">
        <v>20</v>
      </c>
      <c r="D289" s="267">
        <v>20</v>
      </c>
      <c r="E289" s="34"/>
      <c r="F289" s="67"/>
      <c r="G289" s="70">
        <v>0.56000000000000005</v>
      </c>
      <c r="H289" s="70">
        <v>0.56000000000000005</v>
      </c>
      <c r="I289" s="70">
        <v>0.04</v>
      </c>
      <c r="J289" s="70">
        <v>0.04</v>
      </c>
      <c r="K289" s="70">
        <v>7.66</v>
      </c>
      <c r="L289" s="70">
        <v>7.66</v>
      </c>
      <c r="M289" s="71">
        <v>35.44</v>
      </c>
      <c r="N289" s="71">
        <v>35.44</v>
      </c>
    </row>
    <row r="290" spans="1:14" ht="30.75" customHeight="1">
      <c r="A290" s="9"/>
      <c r="B290" s="48" t="s">
        <v>17</v>
      </c>
      <c r="C290" s="66"/>
      <c r="D290" s="267"/>
      <c r="E290" s="72" t="s">
        <v>18</v>
      </c>
      <c r="F290" s="72" t="s">
        <v>219</v>
      </c>
      <c r="G290" s="68">
        <v>1.54</v>
      </c>
      <c r="H290" s="68">
        <v>1.92</v>
      </c>
      <c r="I290" s="68">
        <v>4.29</v>
      </c>
      <c r="J290" s="69">
        <v>4.33</v>
      </c>
      <c r="K290" s="69">
        <v>9.84</v>
      </c>
      <c r="L290" s="69">
        <v>12.84</v>
      </c>
      <c r="M290" s="69">
        <v>84.4</v>
      </c>
      <c r="N290" s="69">
        <v>100.1</v>
      </c>
    </row>
    <row r="291" spans="1:14" ht="15" customHeight="1">
      <c r="A291" s="9"/>
      <c r="B291" s="49" t="s">
        <v>19</v>
      </c>
      <c r="C291" s="66">
        <v>20</v>
      </c>
      <c r="D291" s="267">
        <v>25</v>
      </c>
      <c r="E291" s="34"/>
      <c r="F291" s="67"/>
      <c r="G291" s="70">
        <v>1.52</v>
      </c>
      <c r="H291" s="70">
        <v>1.9</v>
      </c>
      <c r="I291" s="70">
        <v>0.16</v>
      </c>
      <c r="J291" s="71">
        <v>0.2</v>
      </c>
      <c r="K291" s="71">
        <v>9.8000000000000007</v>
      </c>
      <c r="L291" s="71">
        <v>12.8</v>
      </c>
      <c r="M291" s="71">
        <v>47</v>
      </c>
      <c r="N291" s="71">
        <v>62.7</v>
      </c>
    </row>
    <row r="292" spans="1:14" ht="15" customHeight="1">
      <c r="A292" s="9"/>
      <c r="B292" s="49" t="s">
        <v>15</v>
      </c>
      <c r="C292" s="66">
        <v>5</v>
      </c>
      <c r="D292" s="267">
        <v>5</v>
      </c>
      <c r="E292" s="34"/>
      <c r="F292" s="67"/>
      <c r="G292" s="70">
        <v>0.02</v>
      </c>
      <c r="H292" s="70">
        <v>0.02</v>
      </c>
      <c r="I292" s="70">
        <v>4.13</v>
      </c>
      <c r="J292" s="70">
        <v>4.13</v>
      </c>
      <c r="K292" s="71">
        <v>0.04</v>
      </c>
      <c r="L292" s="71">
        <v>0.04</v>
      </c>
      <c r="M292" s="71">
        <v>37.4</v>
      </c>
      <c r="N292" s="71">
        <v>37.4</v>
      </c>
    </row>
    <row r="293" spans="1:14" ht="15" customHeight="1">
      <c r="A293" s="9"/>
      <c r="B293" s="48" t="s">
        <v>135</v>
      </c>
      <c r="C293" s="66">
        <v>30</v>
      </c>
      <c r="D293" s="267">
        <v>30</v>
      </c>
      <c r="E293" s="34" t="s">
        <v>54</v>
      </c>
      <c r="F293" s="34" t="s">
        <v>54</v>
      </c>
      <c r="G293" s="68">
        <v>0.12</v>
      </c>
      <c r="H293" s="68">
        <v>0.12</v>
      </c>
      <c r="I293" s="68">
        <v>0.12</v>
      </c>
      <c r="J293" s="68">
        <v>0.12</v>
      </c>
      <c r="K293" s="68">
        <v>2.94</v>
      </c>
      <c r="L293" s="68">
        <v>2.94</v>
      </c>
      <c r="M293" s="69">
        <v>14.1</v>
      </c>
      <c r="N293" s="69">
        <v>14.1</v>
      </c>
    </row>
    <row r="294" spans="1:14" ht="15" customHeight="1">
      <c r="A294" s="9"/>
      <c r="B294" s="48" t="s">
        <v>73</v>
      </c>
      <c r="C294" s="66"/>
      <c r="D294" s="267"/>
      <c r="E294" s="34" t="s">
        <v>24</v>
      </c>
      <c r="F294" s="67" t="s">
        <v>220</v>
      </c>
      <c r="G294" s="68">
        <v>4.46</v>
      </c>
      <c r="H294" s="68">
        <v>4.8</v>
      </c>
      <c r="I294" s="68">
        <v>4.22</v>
      </c>
      <c r="J294" s="69">
        <v>4.54</v>
      </c>
      <c r="K294" s="69">
        <v>10.78</v>
      </c>
      <c r="L294" s="69">
        <v>12.52</v>
      </c>
      <c r="M294" s="69">
        <v>92.71</v>
      </c>
      <c r="N294" s="69">
        <v>104.15</v>
      </c>
    </row>
    <row r="295" spans="1:14" ht="15" customHeight="1">
      <c r="A295" s="9"/>
      <c r="B295" s="49" t="s">
        <v>74</v>
      </c>
      <c r="C295" s="66">
        <v>1</v>
      </c>
      <c r="D295" s="267">
        <v>1.1499999999999999</v>
      </c>
      <c r="E295" s="34"/>
      <c r="F295" s="67"/>
      <c r="G295" s="70">
        <v>0.95</v>
      </c>
      <c r="H295" s="70">
        <v>1.03</v>
      </c>
      <c r="I295" s="70">
        <v>1.19</v>
      </c>
      <c r="J295" s="70">
        <v>1.29</v>
      </c>
      <c r="K295" s="71">
        <v>0</v>
      </c>
      <c r="L295" s="71">
        <v>0</v>
      </c>
      <c r="M295" s="71">
        <v>7.38</v>
      </c>
      <c r="N295" s="71">
        <v>8.15</v>
      </c>
    </row>
    <row r="296" spans="1:14" ht="15" customHeight="1">
      <c r="A296" s="9"/>
      <c r="B296" s="49" t="s">
        <v>14</v>
      </c>
      <c r="C296" s="66">
        <v>140</v>
      </c>
      <c r="D296" s="267">
        <v>150</v>
      </c>
      <c r="E296" s="72"/>
      <c r="F296" s="72"/>
      <c r="G296" s="70">
        <v>3.51</v>
      </c>
      <c r="H296" s="70">
        <v>3.77</v>
      </c>
      <c r="I296" s="70">
        <v>3.03</v>
      </c>
      <c r="J296" s="70">
        <v>3.25</v>
      </c>
      <c r="K296" s="71">
        <v>5.78</v>
      </c>
      <c r="L296" s="71">
        <v>6.02</v>
      </c>
      <c r="M296" s="71">
        <v>65.33</v>
      </c>
      <c r="N296" s="71">
        <v>70</v>
      </c>
    </row>
    <row r="297" spans="1:14" ht="15" customHeight="1">
      <c r="A297" s="9"/>
      <c r="B297" s="49" t="s">
        <v>26</v>
      </c>
      <c r="C297" s="66">
        <v>5</v>
      </c>
      <c r="D297" s="267">
        <v>6.5</v>
      </c>
      <c r="E297" s="34"/>
      <c r="F297" s="67"/>
      <c r="G297" s="70">
        <v>0</v>
      </c>
      <c r="H297" s="70">
        <v>0</v>
      </c>
      <c r="I297" s="70">
        <v>0</v>
      </c>
      <c r="J297" s="71">
        <v>0</v>
      </c>
      <c r="K297" s="71">
        <v>5</v>
      </c>
      <c r="L297" s="71">
        <v>6.5</v>
      </c>
      <c r="M297" s="71">
        <v>20</v>
      </c>
      <c r="N297" s="71">
        <v>26</v>
      </c>
    </row>
    <row r="298" spans="1:14" ht="15" customHeight="1">
      <c r="A298" s="9"/>
      <c r="B298" s="49" t="s">
        <v>28</v>
      </c>
      <c r="C298" s="66">
        <v>35</v>
      </c>
      <c r="D298" s="267"/>
      <c r="E298" s="34"/>
      <c r="F298" s="67"/>
      <c r="G298" s="70">
        <v>0</v>
      </c>
      <c r="H298" s="70">
        <v>0</v>
      </c>
      <c r="I298" s="70">
        <v>0</v>
      </c>
      <c r="J298" s="71">
        <v>0</v>
      </c>
      <c r="K298" s="71">
        <v>0</v>
      </c>
      <c r="L298" s="71">
        <v>0</v>
      </c>
      <c r="M298" s="71">
        <v>0</v>
      </c>
      <c r="N298" s="71">
        <v>0</v>
      </c>
    </row>
    <row r="299" spans="1:14" ht="15" customHeight="1">
      <c r="A299" s="15" t="s">
        <v>136</v>
      </c>
      <c r="B299" s="57"/>
      <c r="C299" s="106"/>
      <c r="D299" s="268"/>
      <c r="E299" s="29"/>
      <c r="F299" s="67"/>
      <c r="G299" s="70"/>
      <c r="H299" s="70"/>
      <c r="I299" s="70"/>
      <c r="J299" s="71"/>
      <c r="K299" s="70"/>
      <c r="L299" s="71"/>
      <c r="M299" s="71"/>
      <c r="N299" s="71"/>
    </row>
    <row r="300" spans="1:14" ht="15" customHeight="1">
      <c r="A300" s="10"/>
      <c r="B300" s="52" t="s">
        <v>30</v>
      </c>
      <c r="C300" s="66">
        <v>110</v>
      </c>
      <c r="D300" s="267">
        <v>110</v>
      </c>
      <c r="E300" s="72" t="s">
        <v>51</v>
      </c>
      <c r="F300" s="72" t="s">
        <v>51</v>
      </c>
      <c r="G300" s="68">
        <v>0.5</v>
      </c>
      <c r="H300" s="68">
        <v>0.5</v>
      </c>
      <c r="I300" s="68">
        <v>0.1</v>
      </c>
      <c r="J300" s="68">
        <v>0.1</v>
      </c>
      <c r="K300" s="68">
        <v>10.1</v>
      </c>
      <c r="L300" s="68">
        <v>10.1</v>
      </c>
      <c r="M300" s="68">
        <v>60</v>
      </c>
      <c r="N300" s="68">
        <v>60</v>
      </c>
    </row>
    <row r="301" spans="1:14" ht="15" customHeight="1">
      <c r="A301" s="11" t="s">
        <v>32</v>
      </c>
      <c r="B301" s="53"/>
      <c r="C301" s="110"/>
      <c r="D301" s="269"/>
      <c r="E301" s="81"/>
      <c r="F301" s="82"/>
      <c r="G301" s="83">
        <f t="shared" ref="G301:N301" si="16">G281+G290+G293+G294+G300</f>
        <v>16.639999999999997</v>
      </c>
      <c r="H301" s="83">
        <f t="shared" si="16"/>
        <v>21.42</v>
      </c>
      <c r="I301" s="83">
        <f t="shared" si="16"/>
        <v>15.12</v>
      </c>
      <c r="J301" s="83">
        <f t="shared" si="16"/>
        <v>19.920000000000002</v>
      </c>
      <c r="K301" s="83">
        <f t="shared" si="16"/>
        <v>50.71</v>
      </c>
      <c r="L301" s="83">
        <f t="shared" si="16"/>
        <v>58.579999999999991</v>
      </c>
      <c r="M301" s="83">
        <f t="shared" si="16"/>
        <v>420.34</v>
      </c>
      <c r="N301" s="83">
        <f t="shared" si="16"/>
        <v>502.61</v>
      </c>
    </row>
    <row r="302" spans="1:14" ht="15" customHeight="1">
      <c r="A302" s="12" t="s">
        <v>33</v>
      </c>
      <c r="B302" s="53"/>
      <c r="C302" s="110"/>
      <c r="D302" s="269"/>
      <c r="E302" s="81"/>
      <c r="F302" s="84"/>
      <c r="G302" s="83"/>
      <c r="H302" s="83"/>
      <c r="I302" s="83"/>
      <c r="J302" s="117"/>
      <c r="K302" s="83"/>
      <c r="L302" s="117"/>
      <c r="M302" s="117"/>
      <c r="N302" s="117"/>
    </row>
    <row r="303" spans="1:14" ht="30.75" customHeight="1">
      <c r="A303" s="9"/>
      <c r="B303" s="48" t="s">
        <v>137</v>
      </c>
      <c r="C303" s="66"/>
      <c r="D303" s="267"/>
      <c r="E303" s="34" t="s">
        <v>35</v>
      </c>
      <c r="F303" s="72" t="s">
        <v>220</v>
      </c>
      <c r="G303" s="68">
        <v>1.58</v>
      </c>
      <c r="H303" s="68">
        <v>1.99</v>
      </c>
      <c r="I303" s="68">
        <v>3.04</v>
      </c>
      <c r="J303" s="69">
        <v>3.11</v>
      </c>
      <c r="K303" s="69">
        <v>12.91</v>
      </c>
      <c r="L303" s="69">
        <v>15.56</v>
      </c>
      <c r="M303" s="69">
        <v>68.959999999999994</v>
      </c>
      <c r="N303" s="69">
        <v>87.31</v>
      </c>
    </row>
    <row r="304" spans="1:14" ht="15" customHeight="1">
      <c r="A304" s="9"/>
      <c r="B304" s="49" t="s">
        <v>37</v>
      </c>
      <c r="C304" s="66">
        <v>52</v>
      </c>
      <c r="D304" s="267">
        <v>64</v>
      </c>
      <c r="E304" s="34"/>
      <c r="F304" s="72"/>
      <c r="G304" s="70">
        <v>0.34</v>
      </c>
      <c r="H304" s="70">
        <v>0.42</v>
      </c>
      <c r="I304" s="70">
        <v>0.09</v>
      </c>
      <c r="J304" s="71">
        <v>0.11</v>
      </c>
      <c r="K304" s="71">
        <v>4.5999999999999996</v>
      </c>
      <c r="L304" s="71">
        <v>6.29</v>
      </c>
      <c r="M304" s="71">
        <v>20.69</v>
      </c>
      <c r="N304" s="71">
        <v>23.85</v>
      </c>
    </row>
    <row r="305" spans="1:14" ht="15" customHeight="1">
      <c r="A305" s="9"/>
      <c r="B305" s="49" t="s">
        <v>39</v>
      </c>
      <c r="C305" s="73" t="s">
        <v>40</v>
      </c>
      <c r="D305" s="270" t="s">
        <v>104</v>
      </c>
      <c r="E305" s="131"/>
      <c r="F305" s="67"/>
      <c r="G305" s="70">
        <v>0.06</v>
      </c>
      <c r="H305" s="70">
        <v>0.09</v>
      </c>
      <c r="I305" s="70">
        <v>0</v>
      </c>
      <c r="J305" s="71">
        <v>0</v>
      </c>
      <c r="K305" s="71">
        <v>0.38</v>
      </c>
      <c r="L305" s="71">
        <v>0.5</v>
      </c>
      <c r="M305" s="71">
        <v>1.79</v>
      </c>
      <c r="N305" s="71">
        <v>2.84</v>
      </c>
    </row>
    <row r="306" spans="1:14" ht="15" customHeight="1">
      <c r="A306" s="9"/>
      <c r="B306" s="49" t="s">
        <v>41</v>
      </c>
      <c r="C306" s="73" t="s">
        <v>40</v>
      </c>
      <c r="D306" s="270" t="s">
        <v>104</v>
      </c>
      <c r="E306" s="88"/>
      <c r="F306" s="67"/>
      <c r="G306" s="70">
        <v>0.1</v>
      </c>
      <c r="H306" s="70">
        <v>0.12</v>
      </c>
      <c r="I306" s="70">
        <v>0</v>
      </c>
      <c r="J306" s="71">
        <v>0</v>
      </c>
      <c r="K306" s="71">
        <v>0.59</v>
      </c>
      <c r="L306" s="71">
        <v>0.7</v>
      </c>
      <c r="M306" s="71">
        <v>2.67</v>
      </c>
      <c r="N306" s="71">
        <v>3.02</v>
      </c>
    </row>
    <row r="307" spans="1:14" ht="15" customHeight="1">
      <c r="A307" s="9"/>
      <c r="B307" s="49" t="s">
        <v>15</v>
      </c>
      <c r="C307" s="66">
        <v>2</v>
      </c>
      <c r="D307" s="270" t="s">
        <v>118</v>
      </c>
      <c r="E307" s="88"/>
      <c r="F307" s="67"/>
      <c r="G307" s="70">
        <v>0.01</v>
      </c>
      <c r="H307" s="70">
        <v>0.01</v>
      </c>
      <c r="I307" s="70">
        <v>1.65</v>
      </c>
      <c r="J307" s="70">
        <v>1.65</v>
      </c>
      <c r="K307" s="71">
        <v>0.01</v>
      </c>
      <c r="L307" s="71">
        <v>0.01</v>
      </c>
      <c r="M307" s="71">
        <v>14.96</v>
      </c>
      <c r="N307" s="71">
        <v>14.96</v>
      </c>
    </row>
    <row r="308" spans="1:14" ht="15" customHeight="1">
      <c r="A308" s="9"/>
      <c r="B308" s="49" t="s">
        <v>43</v>
      </c>
      <c r="C308" s="73" t="s">
        <v>119</v>
      </c>
      <c r="D308" s="270" t="s">
        <v>119</v>
      </c>
      <c r="E308" s="88"/>
      <c r="F308" s="67"/>
      <c r="G308" s="70">
        <v>0</v>
      </c>
      <c r="H308" s="70">
        <v>0</v>
      </c>
      <c r="I308" s="70">
        <v>1</v>
      </c>
      <c r="J308" s="71">
        <v>1</v>
      </c>
      <c r="K308" s="71">
        <v>0</v>
      </c>
      <c r="L308" s="71">
        <v>0</v>
      </c>
      <c r="M308" s="71">
        <v>9</v>
      </c>
      <c r="N308" s="71">
        <v>9</v>
      </c>
    </row>
    <row r="309" spans="1:14" ht="15" customHeight="1">
      <c r="A309" s="9"/>
      <c r="B309" s="49" t="s">
        <v>77</v>
      </c>
      <c r="C309" s="73" t="s">
        <v>138</v>
      </c>
      <c r="D309" s="270"/>
      <c r="E309" s="88"/>
      <c r="F309" s="67"/>
      <c r="G309" s="70">
        <v>0</v>
      </c>
      <c r="H309" s="70">
        <v>0</v>
      </c>
      <c r="I309" s="70">
        <v>0</v>
      </c>
      <c r="J309" s="71">
        <v>0</v>
      </c>
      <c r="K309" s="71">
        <v>0</v>
      </c>
      <c r="L309" s="71">
        <v>0</v>
      </c>
      <c r="M309" s="71">
        <v>0</v>
      </c>
      <c r="N309" s="71">
        <v>0</v>
      </c>
    </row>
    <row r="310" spans="1:14" ht="15" customHeight="1">
      <c r="A310" s="9"/>
      <c r="B310" s="48" t="s">
        <v>139</v>
      </c>
      <c r="C310" s="66"/>
      <c r="D310" s="267"/>
      <c r="E310" s="34"/>
      <c r="F310" s="67"/>
      <c r="G310" s="70"/>
      <c r="H310" s="70"/>
      <c r="I310" s="70"/>
      <c r="J310" s="71"/>
      <c r="K310" s="71"/>
      <c r="L310" s="71"/>
      <c r="M310" s="71"/>
      <c r="N310" s="71"/>
    </row>
    <row r="311" spans="1:14" ht="15" customHeight="1">
      <c r="A311" s="9"/>
      <c r="B311" s="49" t="s">
        <v>49</v>
      </c>
      <c r="C311" s="66">
        <v>10</v>
      </c>
      <c r="D311" s="267">
        <v>11</v>
      </c>
      <c r="E311" s="34"/>
      <c r="F311" s="67"/>
      <c r="G311" s="70">
        <v>0.9</v>
      </c>
      <c r="H311" s="70">
        <v>1.18</v>
      </c>
      <c r="I311" s="70">
        <v>0.18</v>
      </c>
      <c r="J311" s="70">
        <v>0.23</v>
      </c>
      <c r="K311" s="71">
        <v>7.32</v>
      </c>
      <c r="L311" s="71">
        <v>8.0500000000000007</v>
      </c>
      <c r="M311" s="71">
        <v>17.95</v>
      </c>
      <c r="N311" s="71">
        <v>31.74</v>
      </c>
    </row>
    <row r="312" spans="1:14" ht="15" customHeight="1">
      <c r="A312" s="9"/>
      <c r="B312" s="49" t="s">
        <v>13</v>
      </c>
      <c r="C312" s="66">
        <v>3</v>
      </c>
      <c r="D312" s="267">
        <v>3</v>
      </c>
      <c r="E312" s="34"/>
      <c r="F312" s="67"/>
      <c r="G312" s="70">
        <v>0.17</v>
      </c>
      <c r="H312" s="70">
        <v>0.17</v>
      </c>
      <c r="I312" s="70">
        <v>0.12</v>
      </c>
      <c r="J312" s="70">
        <v>0.12</v>
      </c>
      <c r="K312" s="71">
        <v>0.01</v>
      </c>
      <c r="L312" s="71">
        <v>0.01</v>
      </c>
      <c r="M312" s="71">
        <v>1.9</v>
      </c>
      <c r="N312" s="71">
        <v>1.9</v>
      </c>
    </row>
    <row r="313" spans="1:14" ht="15" customHeight="1">
      <c r="A313" s="9"/>
      <c r="B313" s="56" t="s">
        <v>28</v>
      </c>
      <c r="C313" s="137">
        <v>2</v>
      </c>
      <c r="D313" s="267"/>
      <c r="E313" s="34"/>
      <c r="F313" s="67"/>
      <c r="G313" s="70">
        <v>0</v>
      </c>
      <c r="H313" s="70">
        <v>0</v>
      </c>
      <c r="I313" s="70">
        <v>0</v>
      </c>
      <c r="J313" s="71">
        <v>0</v>
      </c>
      <c r="K313" s="71">
        <v>0</v>
      </c>
      <c r="L313" s="71">
        <v>0</v>
      </c>
      <c r="M313" s="71">
        <v>0</v>
      </c>
      <c r="N313" s="71">
        <v>0</v>
      </c>
    </row>
    <row r="314" spans="1:14" ht="15" customHeight="1">
      <c r="A314" s="9"/>
      <c r="B314" s="48" t="s">
        <v>140</v>
      </c>
      <c r="C314" s="66"/>
      <c r="D314" s="267"/>
      <c r="E314" s="138" t="s">
        <v>47</v>
      </c>
      <c r="F314" s="67" t="s">
        <v>233</v>
      </c>
      <c r="G314" s="68">
        <v>10.61</v>
      </c>
      <c r="H314" s="68">
        <v>13.23</v>
      </c>
      <c r="I314" s="68">
        <v>12.71</v>
      </c>
      <c r="J314" s="69">
        <v>14.9</v>
      </c>
      <c r="K314" s="69">
        <v>9.4600000000000009</v>
      </c>
      <c r="L314" s="69">
        <v>9.75</v>
      </c>
      <c r="M314" s="69">
        <v>197.84</v>
      </c>
      <c r="N314" s="69">
        <v>216.21</v>
      </c>
    </row>
    <row r="315" spans="1:14" ht="15" customHeight="1">
      <c r="A315" s="9"/>
      <c r="B315" s="49" t="s">
        <v>116</v>
      </c>
      <c r="C315" s="66">
        <v>85</v>
      </c>
      <c r="D315" s="267">
        <v>105</v>
      </c>
      <c r="E315" s="72"/>
      <c r="F315" s="72"/>
      <c r="G315" s="70">
        <v>9.7799999999999994</v>
      </c>
      <c r="H315" s="70">
        <v>12.5</v>
      </c>
      <c r="I315" s="70">
        <v>9.1999999999999993</v>
      </c>
      <c r="J315" s="70">
        <v>10.3</v>
      </c>
      <c r="K315" s="71">
        <v>0</v>
      </c>
      <c r="L315" s="71">
        <v>0</v>
      </c>
      <c r="M315" s="71">
        <v>125.26</v>
      </c>
      <c r="N315" s="71">
        <v>134.35</v>
      </c>
    </row>
    <row r="316" spans="1:14" ht="15" customHeight="1">
      <c r="A316" s="9"/>
      <c r="B316" s="49" t="s">
        <v>141</v>
      </c>
      <c r="C316" s="66">
        <v>12</v>
      </c>
      <c r="D316" s="267">
        <v>15</v>
      </c>
      <c r="E316" s="34"/>
      <c r="F316" s="67"/>
      <c r="G316" s="70">
        <v>0.39</v>
      </c>
      <c r="H316" s="70">
        <v>0.39</v>
      </c>
      <c r="I316" s="70">
        <v>0.3</v>
      </c>
      <c r="J316" s="70">
        <v>0.39</v>
      </c>
      <c r="K316" s="71">
        <v>0.7</v>
      </c>
      <c r="L316" s="71">
        <v>1.44</v>
      </c>
      <c r="M316" s="71">
        <v>7.06</v>
      </c>
      <c r="N316" s="71">
        <v>9.3800000000000008</v>
      </c>
    </row>
    <row r="317" spans="1:14" ht="15" customHeight="1">
      <c r="A317" s="9"/>
      <c r="B317" s="49" t="s">
        <v>41</v>
      </c>
      <c r="C317" s="66">
        <v>10</v>
      </c>
      <c r="D317" s="267">
        <v>11</v>
      </c>
      <c r="E317" s="34"/>
      <c r="F317" s="67"/>
      <c r="G317" s="70">
        <v>0.15</v>
      </c>
      <c r="H317" s="70">
        <v>0.05</v>
      </c>
      <c r="I317" s="70">
        <v>0</v>
      </c>
      <c r="J317" s="70">
        <v>0</v>
      </c>
      <c r="K317" s="71">
        <v>0.86</v>
      </c>
      <c r="L317" s="71">
        <v>0.41</v>
      </c>
      <c r="M317" s="71">
        <v>3.87</v>
      </c>
      <c r="N317" s="71">
        <v>1.83</v>
      </c>
    </row>
    <row r="318" spans="1:14" ht="15" customHeight="1">
      <c r="A318" s="9"/>
      <c r="B318" s="49" t="s">
        <v>13</v>
      </c>
      <c r="C318" s="66">
        <v>5</v>
      </c>
      <c r="D318" s="267">
        <v>5</v>
      </c>
      <c r="E318" s="34"/>
      <c r="F318" s="67"/>
      <c r="G318" s="70">
        <v>0.28999999999999998</v>
      </c>
      <c r="H318" s="70">
        <v>0.28999999999999998</v>
      </c>
      <c r="I318" s="70">
        <v>0.21</v>
      </c>
      <c r="J318" s="70">
        <v>0.21</v>
      </c>
      <c r="K318" s="71">
        <v>0.03</v>
      </c>
      <c r="L318" s="71">
        <v>0.03</v>
      </c>
      <c r="M318" s="71">
        <v>3.17</v>
      </c>
      <c r="N318" s="71">
        <v>3.17</v>
      </c>
    </row>
    <row r="319" spans="1:14" ht="15" customHeight="1">
      <c r="A319" s="9"/>
      <c r="B319" s="49" t="s">
        <v>142</v>
      </c>
      <c r="C319" s="66">
        <v>7.5</v>
      </c>
      <c r="D319" s="267">
        <v>10</v>
      </c>
      <c r="E319" s="34"/>
      <c r="F319" s="67"/>
      <c r="G319" s="70">
        <v>0</v>
      </c>
      <c r="H319" s="70">
        <v>0</v>
      </c>
      <c r="I319" s="70">
        <v>0</v>
      </c>
      <c r="J319" s="70">
        <v>0</v>
      </c>
      <c r="K319" s="71">
        <v>7.87</v>
      </c>
      <c r="L319" s="71">
        <v>7.87</v>
      </c>
      <c r="M319" s="71">
        <v>31.48</v>
      </c>
      <c r="N319" s="71">
        <v>31.48</v>
      </c>
    </row>
    <row r="320" spans="1:14" ht="15" customHeight="1">
      <c r="A320" s="9"/>
      <c r="B320" s="49" t="s">
        <v>43</v>
      </c>
      <c r="C320" s="66">
        <v>3</v>
      </c>
      <c r="D320" s="267">
        <v>4</v>
      </c>
      <c r="E320" s="72"/>
      <c r="F320" s="72"/>
      <c r="G320" s="70">
        <v>0</v>
      </c>
      <c r="H320" s="70">
        <v>0</v>
      </c>
      <c r="I320" s="70">
        <v>3</v>
      </c>
      <c r="J320" s="70">
        <v>4</v>
      </c>
      <c r="K320" s="71">
        <v>0</v>
      </c>
      <c r="L320" s="71">
        <v>0</v>
      </c>
      <c r="M320" s="71">
        <v>27</v>
      </c>
      <c r="N320" s="71">
        <v>36</v>
      </c>
    </row>
    <row r="321" spans="1:14" ht="15" customHeight="1">
      <c r="A321" s="9"/>
      <c r="B321" s="48" t="s">
        <v>143</v>
      </c>
      <c r="C321" s="139"/>
      <c r="D321" s="267"/>
      <c r="E321" s="87" t="s">
        <v>31</v>
      </c>
      <c r="F321" s="67" t="s">
        <v>11</v>
      </c>
      <c r="G321" s="68">
        <v>3.33</v>
      </c>
      <c r="H321" s="68">
        <v>3.72</v>
      </c>
      <c r="I321" s="68">
        <v>3.45</v>
      </c>
      <c r="J321" s="69">
        <v>3.7</v>
      </c>
      <c r="K321" s="69">
        <v>14.85</v>
      </c>
      <c r="L321" s="69">
        <v>16.100000000000001</v>
      </c>
      <c r="M321" s="69">
        <v>96.59</v>
      </c>
      <c r="N321" s="69">
        <v>108.79</v>
      </c>
    </row>
    <row r="322" spans="1:14" ht="15" customHeight="1">
      <c r="A322" s="9"/>
      <c r="B322" s="49" t="s">
        <v>103</v>
      </c>
      <c r="C322" s="140" t="s">
        <v>144</v>
      </c>
      <c r="D322" s="267">
        <v>74</v>
      </c>
      <c r="E322" s="87"/>
      <c r="F322" s="67"/>
      <c r="G322" s="70">
        <v>0.67</v>
      </c>
      <c r="H322" s="70">
        <v>0.71</v>
      </c>
      <c r="I322" s="70">
        <v>0.11</v>
      </c>
      <c r="J322" s="70">
        <v>0.12</v>
      </c>
      <c r="K322" s="71">
        <v>6.97</v>
      </c>
      <c r="L322" s="71">
        <v>7.47</v>
      </c>
      <c r="M322" s="71">
        <v>26.56</v>
      </c>
      <c r="N322" s="71">
        <v>28.48</v>
      </c>
    </row>
    <row r="323" spans="1:14" ht="15" customHeight="1">
      <c r="A323" s="9"/>
      <c r="B323" s="49" t="s">
        <v>145</v>
      </c>
      <c r="C323" s="66">
        <v>50</v>
      </c>
      <c r="D323" s="267">
        <v>52</v>
      </c>
      <c r="E323" s="87"/>
      <c r="F323" s="67"/>
      <c r="G323" s="70">
        <v>0.55000000000000004</v>
      </c>
      <c r="H323" s="70">
        <v>0.74</v>
      </c>
      <c r="I323" s="70">
        <v>0.04</v>
      </c>
      <c r="J323" s="70">
        <v>0.03</v>
      </c>
      <c r="K323" s="71">
        <v>1.69</v>
      </c>
      <c r="L323" s="71">
        <v>1.94</v>
      </c>
      <c r="M323" s="71">
        <v>8.84</v>
      </c>
      <c r="N323" s="71">
        <v>11.55</v>
      </c>
    </row>
    <row r="324" spans="1:14" ht="15" customHeight="1">
      <c r="A324" s="9"/>
      <c r="B324" s="49" t="s">
        <v>39</v>
      </c>
      <c r="C324" s="66">
        <v>12</v>
      </c>
      <c r="D324" s="267">
        <v>13</v>
      </c>
      <c r="E324" s="74"/>
      <c r="F324" s="67"/>
      <c r="G324" s="70">
        <v>0.13</v>
      </c>
      <c r="H324" s="70">
        <v>0.13</v>
      </c>
      <c r="I324" s="70">
        <v>0.01</v>
      </c>
      <c r="J324" s="71">
        <v>0.01</v>
      </c>
      <c r="K324" s="71">
        <v>0.69</v>
      </c>
      <c r="L324" s="71">
        <v>0.67</v>
      </c>
      <c r="M324" s="71">
        <v>3.5</v>
      </c>
      <c r="N324" s="71">
        <v>3.5</v>
      </c>
    </row>
    <row r="325" spans="1:14" ht="15" customHeight="1">
      <c r="A325" s="9"/>
      <c r="B325" s="49" t="s">
        <v>41</v>
      </c>
      <c r="C325" s="66">
        <v>6</v>
      </c>
      <c r="D325" s="267">
        <v>7</v>
      </c>
      <c r="E325" s="34"/>
      <c r="F325" s="67"/>
      <c r="G325" s="70">
        <v>7.0000000000000007E-2</v>
      </c>
      <c r="H325" s="70">
        <v>0.08</v>
      </c>
      <c r="I325" s="70">
        <v>0.01</v>
      </c>
      <c r="J325" s="71">
        <v>0.01</v>
      </c>
      <c r="K325" s="71">
        <v>0.41</v>
      </c>
      <c r="L325" s="71">
        <v>0.49</v>
      </c>
      <c r="M325" s="71">
        <v>2.0499999999999998</v>
      </c>
      <c r="N325" s="71">
        <v>2.46</v>
      </c>
    </row>
    <row r="326" spans="1:14" ht="15" customHeight="1">
      <c r="A326" s="9"/>
      <c r="B326" s="49" t="s">
        <v>98</v>
      </c>
      <c r="C326" s="66">
        <v>6</v>
      </c>
      <c r="D326" s="267">
        <v>7</v>
      </c>
      <c r="E326" s="34"/>
      <c r="F326" s="67"/>
      <c r="G326" s="70">
        <v>0.05</v>
      </c>
      <c r="H326" s="70">
        <v>0.06</v>
      </c>
      <c r="I326" s="70">
        <v>0</v>
      </c>
      <c r="J326" s="71">
        <v>0</v>
      </c>
      <c r="K326" s="71">
        <v>0.22</v>
      </c>
      <c r="L326" s="71">
        <v>0.24</v>
      </c>
      <c r="M326" s="71">
        <v>1.17</v>
      </c>
      <c r="N326" s="71">
        <v>1.3</v>
      </c>
    </row>
    <row r="327" spans="1:14" ht="15" customHeight="1">
      <c r="A327" s="9"/>
      <c r="B327" s="49" t="s">
        <v>146</v>
      </c>
      <c r="C327" s="66">
        <v>22</v>
      </c>
      <c r="D327" s="267">
        <v>24</v>
      </c>
      <c r="E327" s="34"/>
      <c r="F327" s="67"/>
      <c r="G327" s="70">
        <v>0.09</v>
      </c>
      <c r="H327" s="70">
        <v>0.11</v>
      </c>
      <c r="I327" s="70">
        <v>0.04</v>
      </c>
      <c r="J327" s="71">
        <v>0.05</v>
      </c>
      <c r="K327" s="71">
        <v>0.69</v>
      </c>
      <c r="L327" s="71">
        <v>0.87</v>
      </c>
      <c r="M327" s="71">
        <v>3.6</v>
      </c>
      <c r="N327" s="71">
        <v>4.5599999999999996</v>
      </c>
    </row>
    <row r="328" spans="1:14" ht="15" customHeight="1">
      <c r="A328" s="9"/>
      <c r="B328" s="49" t="s">
        <v>147</v>
      </c>
      <c r="C328" s="66">
        <v>28</v>
      </c>
      <c r="D328" s="267">
        <v>30</v>
      </c>
      <c r="E328" s="34"/>
      <c r="F328" s="67"/>
      <c r="G328" s="70">
        <v>1.58</v>
      </c>
      <c r="H328" s="70">
        <v>1.69</v>
      </c>
      <c r="I328" s="70">
        <v>0</v>
      </c>
      <c r="J328" s="70">
        <v>0</v>
      </c>
      <c r="K328" s="71">
        <v>3.44</v>
      </c>
      <c r="L328" s="71">
        <v>3.68</v>
      </c>
      <c r="M328" s="71">
        <v>17.96</v>
      </c>
      <c r="N328" s="71">
        <v>19.23</v>
      </c>
    </row>
    <row r="329" spans="1:14" ht="15" customHeight="1">
      <c r="A329" s="9"/>
      <c r="B329" s="49" t="s">
        <v>100</v>
      </c>
      <c r="C329" s="66">
        <v>1</v>
      </c>
      <c r="D329" s="267">
        <v>1</v>
      </c>
      <c r="E329" s="34"/>
      <c r="F329" s="67"/>
      <c r="G329" s="70">
        <v>0.05</v>
      </c>
      <c r="H329" s="70">
        <v>0.05</v>
      </c>
      <c r="I329" s="70">
        <v>0</v>
      </c>
      <c r="J329" s="70">
        <v>0</v>
      </c>
      <c r="K329" s="71">
        <v>0.26</v>
      </c>
      <c r="L329" s="71">
        <v>0.26</v>
      </c>
      <c r="M329" s="71">
        <v>1.19</v>
      </c>
      <c r="N329" s="71">
        <v>1.19</v>
      </c>
    </row>
    <row r="330" spans="1:14" ht="15" customHeight="1">
      <c r="A330" s="9"/>
      <c r="B330" s="49" t="s">
        <v>42</v>
      </c>
      <c r="C330" s="66">
        <v>4</v>
      </c>
      <c r="D330" s="267">
        <v>4</v>
      </c>
      <c r="E330" s="34"/>
      <c r="F330" s="67"/>
      <c r="G330" s="70">
        <v>0.14000000000000001</v>
      </c>
      <c r="H330" s="70">
        <v>0.14000000000000001</v>
      </c>
      <c r="I330" s="70">
        <v>0</v>
      </c>
      <c r="J330" s="70">
        <v>0</v>
      </c>
      <c r="K330" s="71">
        <v>0.47</v>
      </c>
      <c r="L330" s="71">
        <v>0.47</v>
      </c>
      <c r="M330" s="71">
        <v>2.52</v>
      </c>
      <c r="N330" s="71">
        <v>2.52</v>
      </c>
    </row>
    <row r="331" spans="1:14" ht="15" customHeight="1">
      <c r="A331" s="9"/>
      <c r="B331" s="56" t="s">
        <v>15</v>
      </c>
      <c r="C331" s="66">
        <v>1.5</v>
      </c>
      <c r="D331" s="267">
        <v>2</v>
      </c>
      <c r="E331" s="34"/>
      <c r="F331" s="67"/>
      <c r="G331" s="70">
        <v>0</v>
      </c>
      <c r="H331" s="70">
        <v>0.01</v>
      </c>
      <c r="I331" s="70">
        <v>1.24</v>
      </c>
      <c r="J331" s="70">
        <v>1.48</v>
      </c>
      <c r="K331" s="71">
        <v>0.01</v>
      </c>
      <c r="L331" s="71">
        <v>0.01</v>
      </c>
      <c r="M331" s="71">
        <v>11.2</v>
      </c>
      <c r="N331" s="71">
        <v>16</v>
      </c>
    </row>
    <row r="332" spans="1:14" ht="15" customHeight="1">
      <c r="A332" s="9"/>
      <c r="B332" s="49" t="s">
        <v>43</v>
      </c>
      <c r="C332" s="66">
        <v>2</v>
      </c>
      <c r="D332" s="267">
        <v>2</v>
      </c>
      <c r="E332" s="34"/>
      <c r="F332" s="67"/>
      <c r="G332" s="70">
        <v>0</v>
      </c>
      <c r="H332" s="70">
        <v>0</v>
      </c>
      <c r="I332" s="70">
        <v>2</v>
      </c>
      <c r="J332" s="71">
        <v>2</v>
      </c>
      <c r="K332" s="71">
        <v>0</v>
      </c>
      <c r="L332" s="71">
        <v>0</v>
      </c>
      <c r="M332" s="71">
        <v>18</v>
      </c>
      <c r="N332" s="71">
        <v>18</v>
      </c>
    </row>
    <row r="333" spans="1:14" ht="30.75" customHeight="1">
      <c r="A333" s="9"/>
      <c r="B333" s="48" t="s">
        <v>56</v>
      </c>
      <c r="C333" s="66"/>
      <c r="D333" s="267"/>
      <c r="E333" s="34" t="s">
        <v>35</v>
      </c>
      <c r="F333" s="67" t="s">
        <v>24</v>
      </c>
      <c r="G333" s="68">
        <v>7.0000000000000007E-2</v>
      </c>
      <c r="H333" s="68">
        <v>0.08</v>
      </c>
      <c r="I333" s="68">
        <v>7.0000000000000007E-2</v>
      </c>
      <c r="J333" s="69">
        <v>0.08</v>
      </c>
      <c r="K333" s="69">
        <v>7.67</v>
      </c>
      <c r="L333" s="69">
        <v>8.86</v>
      </c>
      <c r="M333" s="69">
        <v>31.99</v>
      </c>
      <c r="N333" s="69">
        <v>36.93</v>
      </c>
    </row>
    <row r="334" spans="1:14" ht="15" customHeight="1">
      <c r="A334" s="9"/>
      <c r="B334" s="49" t="s">
        <v>57</v>
      </c>
      <c r="C334" s="66">
        <v>20</v>
      </c>
      <c r="D334" s="267">
        <v>38</v>
      </c>
      <c r="E334" s="72"/>
      <c r="F334" s="67"/>
      <c r="G334" s="70">
        <v>7.0000000000000007E-2</v>
      </c>
      <c r="H334" s="70">
        <v>0.08</v>
      </c>
      <c r="I334" s="70">
        <v>7.0000000000000007E-2</v>
      </c>
      <c r="J334" s="71">
        <v>0.08</v>
      </c>
      <c r="K334" s="71">
        <v>1.67</v>
      </c>
      <c r="L334" s="71">
        <v>1.86</v>
      </c>
      <c r="M334" s="71">
        <v>7.99</v>
      </c>
      <c r="N334" s="71">
        <v>8.93</v>
      </c>
    </row>
    <row r="335" spans="1:14" ht="15" customHeight="1">
      <c r="A335" s="9"/>
      <c r="B335" s="49" t="s">
        <v>26</v>
      </c>
      <c r="C335" s="66">
        <v>6</v>
      </c>
      <c r="D335" s="267">
        <v>7</v>
      </c>
      <c r="E335" s="72"/>
      <c r="F335" s="67"/>
      <c r="G335" s="70">
        <v>0</v>
      </c>
      <c r="H335" s="70">
        <v>0</v>
      </c>
      <c r="I335" s="70">
        <v>0</v>
      </c>
      <c r="J335" s="71">
        <v>0</v>
      </c>
      <c r="K335" s="71">
        <v>6</v>
      </c>
      <c r="L335" s="71">
        <v>7</v>
      </c>
      <c r="M335" s="71">
        <v>24</v>
      </c>
      <c r="N335" s="71">
        <v>28</v>
      </c>
    </row>
    <row r="336" spans="1:14" ht="15" customHeight="1">
      <c r="A336" s="9"/>
      <c r="B336" s="49" t="s">
        <v>28</v>
      </c>
      <c r="C336" s="66">
        <v>160</v>
      </c>
      <c r="D336" s="267"/>
      <c r="E336" s="72"/>
      <c r="F336" s="67"/>
      <c r="G336" s="70">
        <v>0</v>
      </c>
      <c r="H336" s="70">
        <v>0</v>
      </c>
      <c r="I336" s="70">
        <v>0</v>
      </c>
      <c r="J336" s="71">
        <v>0</v>
      </c>
      <c r="K336" s="71">
        <v>0</v>
      </c>
      <c r="L336" s="71">
        <v>0</v>
      </c>
      <c r="M336" s="71">
        <v>0</v>
      </c>
      <c r="N336" s="71">
        <v>0</v>
      </c>
    </row>
    <row r="337" spans="1:14" ht="15" customHeight="1">
      <c r="A337" s="10"/>
      <c r="B337" s="52" t="s">
        <v>58</v>
      </c>
      <c r="C337" s="76">
        <v>20</v>
      </c>
      <c r="D337" s="271">
        <v>27</v>
      </c>
      <c r="E337" s="100" t="s">
        <v>59</v>
      </c>
      <c r="F337" s="99" t="s">
        <v>222</v>
      </c>
      <c r="G337" s="101">
        <v>1.52</v>
      </c>
      <c r="H337" s="68">
        <v>2.0499999999999998</v>
      </c>
      <c r="I337" s="101">
        <v>0.16</v>
      </c>
      <c r="J337" s="69">
        <v>0.22</v>
      </c>
      <c r="K337" s="101">
        <v>9.8000000000000007</v>
      </c>
      <c r="L337" s="69">
        <v>13.8</v>
      </c>
      <c r="M337" s="102">
        <v>47</v>
      </c>
      <c r="N337" s="69">
        <v>67.599999999999994</v>
      </c>
    </row>
    <row r="338" spans="1:14" ht="15" customHeight="1">
      <c r="A338" s="10"/>
      <c r="B338" s="52" t="s">
        <v>60</v>
      </c>
      <c r="C338" s="76">
        <v>28</v>
      </c>
      <c r="D338" s="271">
        <v>35</v>
      </c>
      <c r="E338" s="100" t="s">
        <v>61</v>
      </c>
      <c r="F338" s="99" t="s">
        <v>223</v>
      </c>
      <c r="G338" s="101">
        <v>1.57</v>
      </c>
      <c r="H338" s="101">
        <v>1.96</v>
      </c>
      <c r="I338" s="101">
        <v>0.31</v>
      </c>
      <c r="J338" s="102">
        <v>0.39</v>
      </c>
      <c r="K338" s="101">
        <v>13.8</v>
      </c>
      <c r="L338" s="102">
        <v>17.3</v>
      </c>
      <c r="M338" s="102">
        <v>65</v>
      </c>
      <c r="N338" s="102">
        <v>81</v>
      </c>
    </row>
    <row r="339" spans="1:14" ht="15" customHeight="1">
      <c r="A339" s="11" t="s">
        <v>62</v>
      </c>
      <c r="B339" s="53"/>
      <c r="C339" s="110"/>
      <c r="D339" s="272"/>
      <c r="E339" s="81"/>
      <c r="F339" s="82"/>
      <c r="G339" s="83">
        <f t="shared" ref="G339:N339" si="17">G303+G314+G321+G333+G337+G338</f>
        <v>18.68</v>
      </c>
      <c r="H339" s="83">
        <f t="shared" si="17"/>
        <v>23.03</v>
      </c>
      <c r="I339" s="83">
        <f t="shared" si="17"/>
        <v>19.739999999999998</v>
      </c>
      <c r="J339" s="83">
        <f t="shared" si="17"/>
        <v>22.4</v>
      </c>
      <c r="K339" s="83">
        <f t="shared" si="17"/>
        <v>68.489999999999995</v>
      </c>
      <c r="L339" s="83">
        <f t="shared" si="17"/>
        <v>81.37</v>
      </c>
      <c r="M339" s="83">
        <f t="shared" si="17"/>
        <v>507.38</v>
      </c>
      <c r="N339" s="83">
        <f t="shared" si="17"/>
        <v>597.84</v>
      </c>
    </row>
    <row r="340" spans="1:14" ht="15" customHeight="1">
      <c r="A340" s="12" t="s">
        <v>63</v>
      </c>
      <c r="B340" s="53"/>
      <c r="C340" s="80"/>
      <c r="D340" s="272"/>
      <c r="E340" s="81"/>
      <c r="F340" s="84"/>
      <c r="G340" s="116"/>
      <c r="H340" s="116"/>
      <c r="I340" s="116"/>
      <c r="J340" s="86"/>
      <c r="K340" s="116"/>
      <c r="L340" s="86"/>
      <c r="M340" s="86"/>
      <c r="N340" s="86"/>
    </row>
    <row r="341" spans="1:14" ht="15" customHeight="1">
      <c r="A341" s="28"/>
      <c r="B341" s="50" t="s">
        <v>148</v>
      </c>
      <c r="C341" s="125">
        <v>50</v>
      </c>
      <c r="D341" s="267">
        <v>70</v>
      </c>
      <c r="E341" s="124" t="s">
        <v>22</v>
      </c>
      <c r="F341" s="67" t="s">
        <v>221</v>
      </c>
      <c r="G341" s="141">
        <v>1.6</v>
      </c>
      <c r="H341" s="68">
        <v>2.2400000000000002</v>
      </c>
      <c r="I341" s="69">
        <v>1.4</v>
      </c>
      <c r="J341" s="69">
        <v>1.96</v>
      </c>
      <c r="K341" s="69">
        <v>37.4</v>
      </c>
      <c r="L341" s="69">
        <v>52.36</v>
      </c>
      <c r="M341" s="69">
        <v>163.15</v>
      </c>
      <c r="N341" s="69">
        <v>228.41</v>
      </c>
    </row>
    <row r="342" spans="1:14" ht="15" customHeight="1">
      <c r="A342" s="9"/>
      <c r="B342" s="48" t="s">
        <v>149</v>
      </c>
      <c r="C342" s="66"/>
      <c r="D342" s="267"/>
      <c r="E342" s="34" t="s">
        <v>35</v>
      </c>
      <c r="F342" s="67" t="s">
        <v>220</v>
      </c>
      <c r="G342" s="68">
        <v>3.26</v>
      </c>
      <c r="H342" s="68">
        <v>3.77</v>
      </c>
      <c r="I342" s="68">
        <v>2.81</v>
      </c>
      <c r="J342" s="69">
        <v>3.25</v>
      </c>
      <c r="K342" s="68">
        <v>11.37</v>
      </c>
      <c r="L342" s="69">
        <v>13.02</v>
      </c>
      <c r="M342" s="69">
        <v>84.66</v>
      </c>
      <c r="N342" s="69">
        <v>98</v>
      </c>
    </row>
    <row r="343" spans="1:14" ht="15" customHeight="1">
      <c r="A343" s="9"/>
      <c r="B343" s="49" t="s">
        <v>25</v>
      </c>
      <c r="C343" s="66">
        <v>0.5</v>
      </c>
      <c r="D343" s="267">
        <v>0.6</v>
      </c>
      <c r="E343" s="88"/>
      <c r="F343" s="67"/>
      <c r="G343" s="70">
        <v>0</v>
      </c>
      <c r="H343" s="70">
        <v>0</v>
      </c>
      <c r="I343" s="70">
        <v>0</v>
      </c>
      <c r="J343" s="71">
        <v>0</v>
      </c>
      <c r="K343" s="70">
        <v>0</v>
      </c>
      <c r="L343" s="71">
        <v>0</v>
      </c>
      <c r="M343" s="71">
        <v>0</v>
      </c>
      <c r="N343" s="71">
        <v>0</v>
      </c>
    </row>
    <row r="344" spans="1:14" ht="15" customHeight="1">
      <c r="A344" s="9"/>
      <c r="B344" s="49" t="s">
        <v>14</v>
      </c>
      <c r="C344" s="66">
        <v>130</v>
      </c>
      <c r="D344" s="267">
        <v>150</v>
      </c>
      <c r="E344" s="88"/>
      <c r="F344" s="67"/>
      <c r="G344" s="70">
        <v>3.26</v>
      </c>
      <c r="H344" s="70">
        <v>3.77</v>
      </c>
      <c r="I344" s="70">
        <v>2.81</v>
      </c>
      <c r="J344" s="70">
        <v>3.25</v>
      </c>
      <c r="K344" s="71">
        <v>5.37</v>
      </c>
      <c r="L344" s="71">
        <v>6.02</v>
      </c>
      <c r="M344" s="71">
        <v>60.66</v>
      </c>
      <c r="N344" s="71">
        <v>70</v>
      </c>
    </row>
    <row r="345" spans="1:14" ht="15" customHeight="1">
      <c r="A345" s="9"/>
      <c r="B345" s="49" t="s">
        <v>26</v>
      </c>
      <c r="C345" s="66">
        <v>6</v>
      </c>
      <c r="D345" s="267">
        <v>7</v>
      </c>
      <c r="E345" s="34"/>
      <c r="F345" s="67"/>
      <c r="G345" s="70">
        <v>0</v>
      </c>
      <c r="H345" s="70">
        <v>0</v>
      </c>
      <c r="I345" s="70">
        <v>0</v>
      </c>
      <c r="J345" s="71">
        <v>0</v>
      </c>
      <c r="K345" s="71">
        <v>6</v>
      </c>
      <c r="L345" s="71">
        <v>7</v>
      </c>
      <c r="M345" s="71">
        <v>24</v>
      </c>
      <c r="N345" s="71">
        <v>28</v>
      </c>
    </row>
    <row r="346" spans="1:14" ht="15" customHeight="1">
      <c r="A346" s="9"/>
      <c r="B346" s="49" t="s">
        <v>28</v>
      </c>
      <c r="C346" s="66">
        <v>20</v>
      </c>
      <c r="D346" s="267"/>
      <c r="E346" s="34"/>
      <c r="F346" s="67"/>
      <c r="G346" s="70">
        <v>0</v>
      </c>
      <c r="H346" s="70">
        <v>0</v>
      </c>
      <c r="I346" s="70">
        <v>0</v>
      </c>
      <c r="J346" s="71">
        <v>0</v>
      </c>
      <c r="K346" s="70">
        <v>0</v>
      </c>
      <c r="L346" s="71">
        <v>0</v>
      </c>
      <c r="M346" s="71">
        <v>0</v>
      </c>
      <c r="N346" s="71">
        <v>0</v>
      </c>
    </row>
    <row r="347" spans="1:14" ht="15" customHeight="1">
      <c r="A347" s="11" t="s">
        <v>68</v>
      </c>
      <c r="B347" s="53"/>
      <c r="C347" s="110"/>
      <c r="D347" s="273"/>
      <c r="E347" s="81"/>
      <c r="F347" s="84"/>
      <c r="G347" s="83">
        <f>G342+G341</f>
        <v>4.8599999999999994</v>
      </c>
      <c r="H347" s="83">
        <f>H341+H342</f>
        <v>6.01</v>
      </c>
      <c r="I347" s="83">
        <f>I342+I341</f>
        <v>4.21</v>
      </c>
      <c r="J347" s="83">
        <f>J341+J342</f>
        <v>5.21</v>
      </c>
      <c r="K347" s="83">
        <f>K342+K341</f>
        <v>48.769999999999996</v>
      </c>
      <c r="L347" s="83">
        <f>L341+L342</f>
        <v>65.38</v>
      </c>
      <c r="M347" s="83">
        <f>M342+M341</f>
        <v>247.81</v>
      </c>
      <c r="N347" s="83">
        <f>N341+N342</f>
        <v>326.40999999999997</v>
      </c>
    </row>
    <row r="348" spans="1:14" ht="15" customHeight="1">
      <c r="A348" s="20" t="s">
        <v>69</v>
      </c>
      <c r="B348" s="54"/>
      <c r="C348" s="109"/>
      <c r="D348" s="274"/>
      <c r="E348" s="111"/>
      <c r="F348" s="82"/>
      <c r="G348" s="83">
        <f t="shared" ref="G348:N348" si="18">G301+G339+G347</f>
        <v>40.179999999999993</v>
      </c>
      <c r="H348" s="83">
        <f t="shared" si="18"/>
        <v>50.46</v>
      </c>
      <c r="I348" s="83">
        <f t="shared" si="18"/>
        <v>39.07</v>
      </c>
      <c r="J348" s="83">
        <f t="shared" si="18"/>
        <v>47.53</v>
      </c>
      <c r="K348" s="83">
        <f t="shared" si="18"/>
        <v>167.96999999999997</v>
      </c>
      <c r="L348" s="83">
        <f t="shared" si="18"/>
        <v>205.32999999999998</v>
      </c>
      <c r="M348" s="83">
        <f t="shared" si="18"/>
        <v>1175.53</v>
      </c>
      <c r="N348" s="83">
        <f t="shared" si="18"/>
        <v>1426.8600000000001</v>
      </c>
    </row>
    <row r="349" spans="1:14" ht="15" customHeight="1">
      <c r="A349" s="181" t="s">
        <v>150</v>
      </c>
      <c r="B349" s="180"/>
      <c r="C349" s="181"/>
      <c r="D349" s="181"/>
      <c r="E349" s="182"/>
      <c r="F349" s="182"/>
      <c r="G349" s="182"/>
      <c r="H349" s="182"/>
      <c r="I349" s="182"/>
      <c r="J349" s="182"/>
      <c r="K349" s="182"/>
      <c r="L349" s="182"/>
      <c r="M349" s="182"/>
      <c r="N349" s="182"/>
    </row>
    <row r="350" spans="1:14" ht="15" customHeight="1">
      <c r="A350" s="21" t="s">
        <v>9</v>
      </c>
      <c r="B350" s="55"/>
      <c r="C350" s="21"/>
      <c r="D350" s="21"/>
      <c r="E350" s="65"/>
      <c r="F350" s="65"/>
      <c r="G350" s="65"/>
      <c r="H350" s="65"/>
      <c r="I350" s="65"/>
      <c r="J350" s="65"/>
      <c r="K350" s="65"/>
      <c r="L350" s="65"/>
      <c r="M350" s="65"/>
      <c r="N350" s="65"/>
    </row>
    <row r="351" spans="1:14" ht="31.5" customHeight="1">
      <c r="A351" s="18"/>
      <c r="B351" s="48" t="s">
        <v>151</v>
      </c>
      <c r="C351" s="66"/>
      <c r="D351" s="66"/>
      <c r="E351" s="34" t="s">
        <v>152</v>
      </c>
      <c r="F351" s="34" t="s">
        <v>234</v>
      </c>
      <c r="G351" s="68">
        <v>3.06</v>
      </c>
      <c r="H351" s="68">
        <v>4.05</v>
      </c>
      <c r="I351" s="68">
        <v>3.3</v>
      </c>
      <c r="J351" s="69">
        <v>5.93</v>
      </c>
      <c r="K351" s="69">
        <v>16.88</v>
      </c>
      <c r="L351" s="69">
        <v>21.1</v>
      </c>
      <c r="M351" s="69">
        <v>100.59</v>
      </c>
      <c r="N351" s="69">
        <v>150.75</v>
      </c>
    </row>
    <row r="352" spans="1:14" ht="15" customHeight="1">
      <c r="A352" s="18"/>
      <c r="B352" s="49" t="s">
        <v>52</v>
      </c>
      <c r="C352" s="66">
        <v>23</v>
      </c>
      <c r="D352" s="66">
        <v>31</v>
      </c>
      <c r="E352" s="34"/>
      <c r="F352" s="67"/>
      <c r="G352" s="94">
        <v>2.83</v>
      </c>
      <c r="H352" s="70">
        <v>3.79</v>
      </c>
      <c r="I352" s="94">
        <v>0.1</v>
      </c>
      <c r="J352" s="71">
        <v>0.13</v>
      </c>
      <c r="K352" s="95">
        <v>15.64</v>
      </c>
      <c r="L352" s="71">
        <v>21.08</v>
      </c>
      <c r="M352" s="95">
        <v>63.6</v>
      </c>
      <c r="N352" s="71">
        <v>92.51</v>
      </c>
    </row>
    <row r="353" spans="1:14" ht="15" customHeight="1">
      <c r="A353" s="29"/>
      <c r="B353" s="49" t="s">
        <v>15</v>
      </c>
      <c r="C353" s="66">
        <v>3</v>
      </c>
      <c r="D353" s="66">
        <v>4</v>
      </c>
      <c r="E353" s="34"/>
      <c r="F353" s="67"/>
      <c r="G353" s="70">
        <v>0.01</v>
      </c>
      <c r="H353" s="70">
        <v>0.01</v>
      </c>
      <c r="I353" s="70">
        <v>2.19</v>
      </c>
      <c r="J353" s="70">
        <v>3.29</v>
      </c>
      <c r="K353" s="71">
        <v>0.02</v>
      </c>
      <c r="L353" s="71">
        <v>0.02</v>
      </c>
      <c r="M353" s="71">
        <v>22.4</v>
      </c>
      <c r="N353" s="71">
        <v>29.79</v>
      </c>
    </row>
    <row r="354" spans="1:14" ht="15" customHeight="1">
      <c r="A354" s="29"/>
      <c r="B354" s="49" t="s">
        <v>28</v>
      </c>
      <c r="C354" s="66">
        <v>75</v>
      </c>
      <c r="D354" s="66">
        <v>100</v>
      </c>
      <c r="E354" s="34"/>
      <c r="F354" s="135"/>
      <c r="G354" s="70">
        <v>0</v>
      </c>
      <c r="H354" s="70">
        <v>0</v>
      </c>
      <c r="I354" s="70">
        <v>0</v>
      </c>
      <c r="J354" s="71">
        <v>0</v>
      </c>
      <c r="K354" s="71">
        <v>0</v>
      </c>
      <c r="L354" s="71">
        <v>0</v>
      </c>
      <c r="M354" s="71">
        <v>0</v>
      </c>
      <c r="N354" s="71">
        <v>0</v>
      </c>
    </row>
    <row r="355" spans="1:14" ht="15" customHeight="1">
      <c r="A355" s="29"/>
      <c r="B355" s="50" t="s">
        <v>89</v>
      </c>
      <c r="C355" s="66"/>
      <c r="D355" s="66"/>
      <c r="E355" s="34"/>
      <c r="F355" s="135"/>
      <c r="G355" s="70"/>
      <c r="H355" s="70"/>
      <c r="I355" s="70"/>
      <c r="J355" s="71"/>
      <c r="K355" s="71"/>
      <c r="L355" s="71"/>
      <c r="M355" s="71"/>
      <c r="N355" s="71"/>
    </row>
    <row r="356" spans="1:14" ht="15" customHeight="1">
      <c r="A356" s="29"/>
      <c r="B356" s="49" t="s">
        <v>39</v>
      </c>
      <c r="C356" s="66">
        <v>3</v>
      </c>
      <c r="D356" s="66">
        <v>4</v>
      </c>
      <c r="E356" s="34"/>
      <c r="F356" s="135"/>
      <c r="G356" s="70">
        <v>0.01</v>
      </c>
      <c r="H356" s="70">
        <v>0.02</v>
      </c>
      <c r="I356" s="70">
        <v>0</v>
      </c>
      <c r="J356" s="70">
        <v>0</v>
      </c>
      <c r="K356" s="71">
        <v>0.1</v>
      </c>
      <c r="L356" s="71">
        <v>0.11</v>
      </c>
      <c r="M356" s="71">
        <v>0.35</v>
      </c>
      <c r="N356" s="71">
        <v>0.4</v>
      </c>
    </row>
    <row r="357" spans="1:14" ht="15" customHeight="1">
      <c r="A357" s="29"/>
      <c r="B357" s="49" t="s">
        <v>41</v>
      </c>
      <c r="C357" s="66">
        <v>3</v>
      </c>
      <c r="D357" s="66">
        <v>4</v>
      </c>
      <c r="E357" s="34"/>
      <c r="F357" s="135"/>
      <c r="G357" s="70">
        <v>0.01</v>
      </c>
      <c r="H357" s="70">
        <v>0.02</v>
      </c>
      <c r="I357" s="70">
        <v>0</v>
      </c>
      <c r="J357" s="70">
        <v>0</v>
      </c>
      <c r="K357" s="71">
        <v>0.11</v>
      </c>
      <c r="L357" s="71">
        <v>0.12</v>
      </c>
      <c r="M357" s="71">
        <v>0.5</v>
      </c>
      <c r="N357" s="71">
        <v>0.57999999999999996</v>
      </c>
    </row>
    <row r="358" spans="1:14" ht="15" customHeight="1">
      <c r="A358" s="29"/>
      <c r="B358" s="56" t="s">
        <v>42</v>
      </c>
      <c r="C358" s="66">
        <v>3</v>
      </c>
      <c r="D358" s="66">
        <v>4</v>
      </c>
      <c r="E358" s="34"/>
      <c r="F358" s="135"/>
      <c r="G358" s="70">
        <v>0.09</v>
      </c>
      <c r="H358" s="70">
        <v>0.1</v>
      </c>
      <c r="I358" s="70">
        <v>0</v>
      </c>
      <c r="J358" s="70">
        <v>0</v>
      </c>
      <c r="K358" s="71">
        <v>0.33</v>
      </c>
      <c r="L358" s="71">
        <v>0.43</v>
      </c>
      <c r="M358" s="71">
        <v>1.45</v>
      </c>
      <c r="N358" s="71">
        <v>1.68</v>
      </c>
    </row>
    <row r="359" spans="1:14" ht="15" customHeight="1">
      <c r="A359" s="29"/>
      <c r="B359" s="49" t="s">
        <v>49</v>
      </c>
      <c r="C359" s="66">
        <v>1</v>
      </c>
      <c r="D359" s="66">
        <v>1</v>
      </c>
      <c r="E359" s="34"/>
      <c r="F359" s="135"/>
      <c r="G359" s="70">
        <v>0.11</v>
      </c>
      <c r="H359" s="70">
        <v>0.11</v>
      </c>
      <c r="I359" s="70">
        <v>0.01</v>
      </c>
      <c r="J359" s="70">
        <v>0.01</v>
      </c>
      <c r="K359" s="71">
        <v>0.68</v>
      </c>
      <c r="L359" s="71">
        <v>0.68</v>
      </c>
      <c r="M359" s="71">
        <v>3.29</v>
      </c>
      <c r="N359" s="71">
        <v>3.29</v>
      </c>
    </row>
    <row r="360" spans="1:14" ht="15" customHeight="1">
      <c r="A360" s="29"/>
      <c r="B360" s="49" t="s">
        <v>43</v>
      </c>
      <c r="C360" s="66">
        <v>1</v>
      </c>
      <c r="D360" s="66">
        <v>2.5</v>
      </c>
      <c r="E360" s="34"/>
      <c r="F360" s="135"/>
      <c r="G360" s="70">
        <v>0</v>
      </c>
      <c r="H360" s="70">
        <v>0</v>
      </c>
      <c r="I360" s="70">
        <v>1</v>
      </c>
      <c r="J360" s="71">
        <v>2.5</v>
      </c>
      <c r="K360" s="71">
        <v>0</v>
      </c>
      <c r="L360" s="71">
        <v>0</v>
      </c>
      <c r="M360" s="71">
        <v>9</v>
      </c>
      <c r="N360" s="71">
        <v>22.5</v>
      </c>
    </row>
    <row r="361" spans="1:14" ht="15" customHeight="1">
      <c r="A361" s="18"/>
      <c r="B361" s="50" t="s">
        <v>109</v>
      </c>
      <c r="C361" s="66">
        <v>42</v>
      </c>
      <c r="D361" s="66">
        <v>53</v>
      </c>
      <c r="E361" s="72" t="s">
        <v>82</v>
      </c>
      <c r="F361" s="67" t="s">
        <v>22</v>
      </c>
      <c r="G361" s="68">
        <v>0.24</v>
      </c>
      <c r="H361" s="68">
        <v>0.4</v>
      </c>
      <c r="I361" s="68">
        <v>1.2</v>
      </c>
      <c r="J361" s="69">
        <v>2</v>
      </c>
      <c r="K361" s="69">
        <v>1.29</v>
      </c>
      <c r="L361" s="69">
        <v>2.15</v>
      </c>
      <c r="M361" s="69">
        <v>16</v>
      </c>
      <c r="N361" s="69">
        <v>27.5</v>
      </c>
    </row>
    <row r="362" spans="1:14" ht="30" customHeight="1">
      <c r="A362" s="26"/>
      <c r="B362" s="48" t="s">
        <v>153</v>
      </c>
      <c r="C362" s="66"/>
      <c r="D362" s="66"/>
      <c r="E362" s="72" t="s">
        <v>154</v>
      </c>
      <c r="F362" s="72" t="s">
        <v>235</v>
      </c>
      <c r="G362" s="68">
        <v>4.24</v>
      </c>
      <c r="H362" s="68">
        <v>5.4</v>
      </c>
      <c r="I362" s="68">
        <v>6.21</v>
      </c>
      <c r="J362" s="69">
        <v>6.73</v>
      </c>
      <c r="K362" s="69">
        <v>9.84</v>
      </c>
      <c r="L362" s="69">
        <v>12.84</v>
      </c>
      <c r="M362" s="69">
        <v>116.93</v>
      </c>
      <c r="N362" s="69">
        <v>154.69999999999999</v>
      </c>
    </row>
    <row r="363" spans="1:14" ht="15" customHeight="1">
      <c r="A363" s="30"/>
      <c r="B363" s="49" t="s">
        <v>19</v>
      </c>
      <c r="C363" s="66">
        <v>20</v>
      </c>
      <c r="D363" s="66">
        <v>25</v>
      </c>
      <c r="E363" s="34"/>
      <c r="F363" s="67"/>
      <c r="G363" s="70">
        <v>1.52</v>
      </c>
      <c r="H363" s="70">
        <v>1.9</v>
      </c>
      <c r="I363" s="70">
        <v>0.16</v>
      </c>
      <c r="J363" s="71">
        <v>0.2</v>
      </c>
      <c r="K363" s="71">
        <v>9.8000000000000007</v>
      </c>
      <c r="L363" s="71">
        <v>12.8</v>
      </c>
      <c r="M363" s="71">
        <v>47</v>
      </c>
      <c r="N363" s="71">
        <v>62.7</v>
      </c>
    </row>
    <row r="364" spans="1:14" ht="15" customHeight="1">
      <c r="A364" s="18"/>
      <c r="B364" s="49" t="s">
        <v>15</v>
      </c>
      <c r="C364" s="66">
        <v>5</v>
      </c>
      <c r="D364" s="66">
        <v>5</v>
      </c>
      <c r="E364" s="34"/>
      <c r="F364" s="67"/>
      <c r="G364" s="70">
        <v>0.02</v>
      </c>
      <c r="H364" s="70">
        <v>0.02</v>
      </c>
      <c r="I364" s="70">
        <v>4.13</v>
      </c>
      <c r="J364" s="70">
        <v>4.13</v>
      </c>
      <c r="K364" s="71">
        <v>0.04</v>
      </c>
      <c r="L364" s="71">
        <v>0.04</v>
      </c>
      <c r="M364" s="71">
        <v>37.4</v>
      </c>
      <c r="N364" s="71">
        <v>37.4</v>
      </c>
    </row>
    <row r="365" spans="1:14" ht="15" customHeight="1">
      <c r="A365" s="18"/>
      <c r="B365" s="49" t="s">
        <v>16</v>
      </c>
      <c r="C365" s="66">
        <v>12</v>
      </c>
      <c r="D365" s="66">
        <v>15</v>
      </c>
      <c r="E365" s="34"/>
      <c r="F365" s="67"/>
      <c r="G365" s="70">
        <v>2.7</v>
      </c>
      <c r="H365" s="70">
        <v>3.48</v>
      </c>
      <c r="I365" s="70">
        <v>1.92</v>
      </c>
      <c r="J365" s="71">
        <v>2.4</v>
      </c>
      <c r="K365" s="71">
        <v>0</v>
      </c>
      <c r="L365" s="71">
        <v>0</v>
      </c>
      <c r="M365" s="71">
        <v>32.53</v>
      </c>
      <c r="N365" s="71">
        <v>54.6</v>
      </c>
    </row>
    <row r="366" spans="1:14" ht="30" customHeight="1">
      <c r="A366" s="18"/>
      <c r="B366" s="48" t="s">
        <v>23</v>
      </c>
      <c r="C366" s="66"/>
      <c r="D366" s="66"/>
      <c r="E366" s="72" t="s">
        <v>24</v>
      </c>
      <c r="F366" s="67" t="s">
        <v>220</v>
      </c>
      <c r="G366" s="68">
        <v>0.18</v>
      </c>
      <c r="H366" s="68">
        <v>0.18</v>
      </c>
      <c r="I366" s="68">
        <v>0</v>
      </c>
      <c r="J366" s="69">
        <v>0</v>
      </c>
      <c r="K366" s="69">
        <v>6.16</v>
      </c>
      <c r="L366" s="69">
        <v>7.16</v>
      </c>
      <c r="M366" s="69">
        <v>26.58</v>
      </c>
      <c r="N366" s="69">
        <v>30.58</v>
      </c>
    </row>
    <row r="367" spans="1:14" ht="15" customHeight="1">
      <c r="A367" s="18"/>
      <c r="B367" s="49" t="s">
        <v>25</v>
      </c>
      <c r="C367" s="66">
        <v>0.60000000000000009</v>
      </c>
      <c r="D367" s="66">
        <v>0.7</v>
      </c>
      <c r="E367" s="75"/>
      <c r="F367" s="67"/>
      <c r="G367" s="70">
        <v>0</v>
      </c>
      <c r="H367" s="70">
        <v>0</v>
      </c>
      <c r="I367" s="70">
        <v>0</v>
      </c>
      <c r="J367" s="71">
        <v>0</v>
      </c>
      <c r="K367" s="71">
        <v>0</v>
      </c>
      <c r="L367" s="71">
        <v>0</v>
      </c>
      <c r="M367" s="71">
        <v>0</v>
      </c>
      <c r="N367" s="71">
        <v>0</v>
      </c>
    </row>
    <row r="368" spans="1:14" ht="15" customHeight="1">
      <c r="A368" s="18"/>
      <c r="B368" s="49" t="s">
        <v>26</v>
      </c>
      <c r="C368" s="66">
        <v>6</v>
      </c>
      <c r="D368" s="66">
        <v>7</v>
      </c>
      <c r="E368" s="34"/>
      <c r="F368" s="67"/>
      <c r="G368" s="70">
        <v>0</v>
      </c>
      <c r="H368" s="70">
        <v>0</v>
      </c>
      <c r="I368" s="70">
        <v>0</v>
      </c>
      <c r="J368" s="71">
        <v>0</v>
      </c>
      <c r="K368" s="71">
        <v>6</v>
      </c>
      <c r="L368" s="71">
        <v>7</v>
      </c>
      <c r="M368" s="71">
        <v>24</v>
      </c>
      <c r="N368" s="71">
        <v>28</v>
      </c>
    </row>
    <row r="369" spans="1:14" ht="15" customHeight="1">
      <c r="A369" s="18"/>
      <c r="B369" s="49" t="s">
        <v>27</v>
      </c>
      <c r="C369" s="66">
        <v>6</v>
      </c>
      <c r="D369" s="73" t="s">
        <v>48</v>
      </c>
      <c r="E369" s="34"/>
      <c r="F369" s="67"/>
      <c r="G369" s="70">
        <v>0.18</v>
      </c>
      <c r="H369" s="70">
        <v>0.18</v>
      </c>
      <c r="I369" s="71">
        <v>0</v>
      </c>
      <c r="J369" s="71">
        <v>0</v>
      </c>
      <c r="K369" s="71">
        <v>0.16</v>
      </c>
      <c r="L369" s="71">
        <v>0.16</v>
      </c>
      <c r="M369" s="71">
        <v>2.58</v>
      </c>
      <c r="N369" s="71">
        <v>2.58</v>
      </c>
    </row>
    <row r="370" spans="1:14" ht="15" customHeight="1">
      <c r="A370" s="18"/>
      <c r="B370" s="49" t="s">
        <v>28</v>
      </c>
      <c r="C370" s="66">
        <v>180</v>
      </c>
      <c r="D370" s="73" t="s">
        <v>236</v>
      </c>
      <c r="E370" s="34"/>
      <c r="F370" s="67"/>
      <c r="G370" s="70">
        <v>0</v>
      </c>
      <c r="H370" s="70">
        <v>0</v>
      </c>
      <c r="I370" s="70">
        <v>0</v>
      </c>
      <c r="J370" s="71">
        <v>0</v>
      </c>
      <c r="K370" s="71">
        <v>0</v>
      </c>
      <c r="L370" s="71">
        <v>0</v>
      </c>
      <c r="M370" s="71">
        <v>0</v>
      </c>
      <c r="N370" s="71">
        <v>0</v>
      </c>
    </row>
    <row r="371" spans="1:14" ht="15" customHeight="1">
      <c r="A371" s="24" t="s">
        <v>29</v>
      </c>
      <c r="B371" s="57"/>
      <c r="C371" s="106"/>
      <c r="D371" s="106"/>
      <c r="E371" s="29"/>
      <c r="F371" s="67"/>
      <c r="G371" s="70"/>
      <c r="H371" s="70"/>
      <c r="I371" s="70"/>
      <c r="J371" s="71"/>
      <c r="K371" s="71"/>
      <c r="L371" s="71"/>
      <c r="M371" s="71"/>
      <c r="N371" s="71"/>
    </row>
    <row r="372" spans="1:14" ht="15" customHeight="1">
      <c r="A372" s="30"/>
      <c r="B372" s="48" t="s">
        <v>21</v>
      </c>
      <c r="C372" s="66">
        <v>95</v>
      </c>
      <c r="D372" s="66">
        <v>100</v>
      </c>
      <c r="E372" s="72" t="s">
        <v>75</v>
      </c>
      <c r="F372" s="67" t="s">
        <v>224</v>
      </c>
      <c r="G372" s="68">
        <v>0.38</v>
      </c>
      <c r="H372" s="68">
        <v>0.4</v>
      </c>
      <c r="I372" s="68">
        <v>0.38</v>
      </c>
      <c r="J372" s="68">
        <v>0.4</v>
      </c>
      <c r="K372" s="69">
        <v>9.31</v>
      </c>
      <c r="L372" s="68">
        <v>9.8000000000000007</v>
      </c>
      <c r="M372" s="69">
        <v>44.7</v>
      </c>
      <c r="N372" s="68">
        <v>47</v>
      </c>
    </row>
    <row r="373" spans="1:14" ht="15" customHeight="1">
      <c r="A373" s="11" t="s">
        <v>32</v>
      </c>
      <c r="B373" s="53"/>
      <c r="C373" s="110"/>
      <c r="D373" s="110"/>
      <c r="E373" s="81"/>
      <c r="F373" s="82"/>
      <c r="G373" s="83">
        <f t="shared" ref="G373:N373" si="19">G351+G361+G362+G366+G372</f>
        <v>8.1</v>
      </c>
      <c r="H373" s="83">
        <f t="shared" si="19"/>
        <v>10.430000000000001</v>
      </c>
      <c r="I373" s="83">
        <f t="shared" si="19"/>
        <v>11.090000000000002</v>
      </c>
      <c r="J373" s="83">
        <f t="shared" si="19"/>
        <v>15.06</v>
      </c>
      <c r="K373" s="83">
        <f t="shared" si="19"/>
        <v>43.480000000000004</v>
      </c>
      <c r="L373" s="83">
        <f t="shared" si="19"/>
        <v>53.05</v>
      </c>
      <c r="M373" s="83">
        <f t="shared" si="19"/>
        <v>304.8</v>
      </c>
      <c r="N373" s="83">
        <f t="shared" si="19"/>
        <v>410.53</v>
      </c>
    </row>
    <row r="374" spans="1:14" ht="15" customHeight="1">
      <c r="A374" s="25" t="s">
        <v>33</v>
      </c>
      <c r="B374" s="53"/>
      <c r="C374" s="80"/>
      <c r="D374" s="80"/>
      <c r="E374" s="81"/>
      <c r="F374" s="84"/>
      <c r="G374" s="116"/>
      <c r="H374" s="116"/>
      <c r="I374" s="116"/>
      <c r="J374" s="86"/>
      <c r="K374" s="86"/>
      <c r="L374" s="86"/>
      <c r="M374" s="86"/>
      <c r="N374" s="86"/>
    </row>
    <row r="375" spans="1:14" ht="30" customHeight="1">
      <c r="A375" s="26"/>
      <c r="B375" s="48" t="s">
        <v>155</v>
      </c>
      <c r="C375" s="66"/>
      <c r="D375" s="66"/>
      <c r="E375" s="34" t="s">
        <v>35</v>
      </c>
      <c r="F375" s="87" t="s">
        <v>220</v>
      </c>
      <c r="G375" s="68">
        <v>3.55</v>
      </c>
      <c r="H375" s="68">
        <v>4.47</v>
      </c>
      <c r="I375" s="68">
        <v>6.02</v>
      </c>
      <c r="J375" s="69">
        <v>7.48</v>
      </c>
      <c r="K375" s="69">
        <v>8.67</v>
      </c>
      <c r="L375" s="69">
        <v>8.35</v>
      </c>
      <c r="M375" s="69">
        <v>105.65</v>
      </c>
      <c r="N375" s="69">
        <v>131.12</v>
      </c>
    </row>
    <row r="376" spans="1:14" ht="15" customHeight="1">
      <c r="A376" s="26"/>
      <c r="B376" s="59" t="s">
        <v>36</v>
      </c>
      <c r="C376" s="66">
        <v>19</v>
      </c>
      <c r="D376" s="125">
        <v>19</v>
      </c>
      <c r="E376" s="34"/>
      <c r="F376" s="142"/>
      <c r="G376" s="70">
        <v>1.88</v>
      </c>
      <c r="H376" s="70">
        <v>1.87</v>
      </c>
      <c r="I376" s="70">
        <v>1.94</v>
      </c>
      <c r="J376" s="70">
        <v>1.85</v>
      </c>
      <c r="K376" s="71">
        <v>0</v>
      </c>
      <c r="L376" s="71">
        <v>0</v>
      </c>
      <c r="M376" s="71">
        <v>19.03</v>
      </c>
      <c r="N376" s="71">
        <v>16.96</v>
      </c>
    </row>
    <row r="377" spans="1:14" ht="15" customHeight="1">
      <c r="A377" s="27"/>
      <c r="B377" s="49" t="s">
        <v>37</v>
      </c>
      <c r="C377" s="14">
        <v>58</v>
      </c>
      <c r="D377" s="14">
        <v>68</v>
      </c>
      <c r="E377" s="92"/>
      <c r="F377" s="143"/>
      <c r="G377" s="70">
        <v>0.38</v>
      </c>
      <c r="H377" s="70">
        <v>0.57999999999999996</v>
      </c>
      <c r="I377" s="70">
        <v>0.1</v>
      </c>
      <c r="J377" s="70">
        <v>0.14000000000000001</v>
      </c>
      <c r="K377" s="71">
        <v>5.14</v>
      </c>
      <c r="L377" s="71">
        <v>3.04</v>
      </c>
      <c r="M377" s="71">
        <v>23.08</v>
      </c>
      <c r="N377" s="71">
        <v>26.97</v>
      </c>
    </row>
    <row r="378" spans="1:14" ht="15" customHeight="1">
      <c r="A378" s="9"/>
      <c r="B378" s="49" t="s">
        <v>156</v>
      </c>
      <c r="C378" s="66">
        <v>23</v>
      </c>
      <c r="D378" s="66">
        <v>28</v>
      </c>
      <c r="E378" s="131"/>
      <c r="F378" s="67"/>
      <c r="G378" s="70">
        <v>0.19</v>
      </c>
      <c r="H378" s="70">
        <v>0.85</v>
      </c>
      <c r="I378" s="70">
        <v>0.02</v>
      </c>
      <c r="J378" s="70">
        <v>0.02</v>
      </c>
      <c r="K378" s="71">
        <v>0.23</v>
      </c>
      <c r="L378" s="71">
        <v>1.23</v>
      </c>
      <c r="M378" s="71">
        <v>5.38</v>
      </c>
      <c r="N378" s="71">
        <v>13.22</v>
      </c>
    </row>
    <row r="379" spans="1:14" ht="15" customHeight="1">
      <c r="A379" s="9"/>
      <c r="B379" s="49" t="s">
        <v>38</v>
      </c>
      <c r="C379" s="66">
        <v>21</v>
      </c>
      <c r="D379" s="66">
        <v>23</v>
      </c>
      <c r="E379" s="131"/>
      <c r="F379" s="67"/>
      <c r="G379" s="70">
        <v>0.03</v>
      </c>
      <c r="H379" s="70">
        <v>0.03</v>
      </c>
      <c r="I379" s="70">
        <v>0.01</v>
      </c>
      <c r="J379" s="70">
        <v>0.01</v>
      </c>
      <c r="K379" s="71">
        <v>0.18</v>
      </c>
      <c r="L379" s="71">
        <v>0.23</v>
      </c>
      <c r="M379" s="71">
        <v>4.63</v>
      </c>
      <c r="N379" s="71">
        <v>6.65</v>
      </c>
    </row>
    <row r="380" spans="1:14" ht="15" customHeight="1">
      <c r="A380" s="9"/>
      <c r="B380" s="49" t="s">
        <v>39</v>
      </c>
      <c r="C380" s="66">
        <v>10</v>
      </c>
      <c r="D380" s="66">
        <v>12</v>
      </c>
      <c r="E380" s="88"/>
      <c r="F380" s="67"/>
      <c r="G380" s="70">
        <v>0.06</v>
      </c>
      <c r="H380" s="70">
        <v>0.09</v>
      </c>
      <c r="I380" s="70">
        <v>0</v>
      </c>
      <c r="J380" s="71">
        <v>0</v>
      </c>
      <c r="K380" s="71">
        <v>0.38</v>
      </c>
      <c r="L380" s="71">
        <v>0.5</v>
      </c>
      <c r="M380" s="71">
        <v>1.79</v>
      </c>
      <c r="N380" s="71">
        <v>2.84</v>
      </c>
    </row>
    <row r="381" spans="1:14" ht="15" customHeight="1">
      <c r="A381" s="9"/>
      <c r="B381" s="49" t="s">
        <v>41</v>
      </c>
      <c r="C381" s="73" t="s">
        <v>40</v>
      </c>
      <c r="D381" s="73" t="s">
        <v>104</v>
      </c>
      <c r="E381" s="131"/>
      <c r="F381" s="67"/>
      <c r="G381" s="70">
        <v>0.1</v>
      </c>
      <c r="H381" s="70">
        <v>7.0000000000000007E-2</v>
      </c>
      <c r="I381" s="70">
        <v>0</v>
      </c>
      <c r="J381" s="71">
        <v>0.01</v>
      </c>
      <c r="K381" s="71">
        <v>0.59</v>
      </c>
      <c r="L381" s="71">
        <v>0.45</v>
      </c>
      <c r="M381" s="71">
        <v>2.67</v>
      </c>
      <c r="N381" s="71">
        <v>2.2599999999999998</v>
      </c>
    </row>
    <row r="382" spans="1:14" ht="15" customHeight="1">
      <c r="A382" s="9"/>
      <c r="B382" s="49" t="s">
        <v>98</v>
      </c>
      <c r="C382" s="66">
        <v>6</v>
      </c>
      <c r="D382" s="73" t="s">
        <v>237</v>
      </c>
      <c r="E382" s="34"/>
      <c r="F382" s="67"/>
      <c r="G382" s="70">
        <v>0.05</v>
      </c>
      <c r="H382" s="70">
        <v>0.06</v>
      </c>
      <c r="I382" s="70">
        <v>0</v>
      </c>
      <c r="J382" s="71">
        <v>0</v>
      </c>
      <c r="K382" s="71">
        <v>0.22</v>
      </c>
      <c r="L382" s="71">
        <v>0.24</v>
      </c>
      <c r="M382" s="71">
        <v>1.17</v>
      </c>
      <c r="N382" s="71">
        <v>1.3</v>
      </c>
    </row>
    <row r="383" spans="1:14" ht="15" customHeight="1">
      <c r="A383" s="9"/>
      <c r="B383" s="49" t="s">
        <v>147</v>
      </c>
      <c r="C383" s="66">
        <v>12</v>
      </c>
      <c r="D383" s="66">
        <v>15</v>
      </c>
      <c r="E383" s="34"/>
      <c r="F383" s="67"/>
      <c r="G383" s="70">
        <v>0.5</v>
      </c>
      <c r="H383" s="70">
        <v>0.52</v>
      </c>
      <c r="I383" s="70">
        <v>0</v>
      </c>
      <c r="J383" s="70">
        <v>0</v>
      </c>
      <c r="K383" s="71">
        <v>0.97</v>
      </c>
      <c r="L383" s="71">
        <v>1.29</v>
      </c>
      <c r="M383" s="71">
        <v>7.28</v>
      </c>
      <c r="N383" s="71">
        <v>10.08</v>
      </c>
    </row>
    <row r="384" spans="1:14" ht="15" customHeight="1">
      <c r="A384" s="9"/>
      <c r="B384" s="49" t="s">
        <v>42</v>
      </c>
      <c r="C384" s="66">
        <v>5</v>
      </c>
      <c r="D384" s="66">
        <v>6</v>
      </c>
      <c r="E384" s="34"/>
      <c r="F384" s="67"/>
      <c r="G384" s="70">
        <v>0.17</v>
      </c>
      <c r="H384" s="70">
        <v>0.18</v>
      </c>
      <c r="I384" s="70">
        <v>0</v>
      </c>
      <c r="J384" s="70">
        <v>0</v>
      </c>
      <c r="K384" s="71">
        <v>0.57999999999999996</v>
      </c>
      <c r="L384" s="71">
        <v>0.67</v>
      </c>
      <c r="M384" s="71">
        <v>3.15</v>
      </c>
      <c r="N384" s="71">
        <v>4.0999999999999996</v>
      </c>
    </row>
    <row r="385" spans="1:14" ht="15" customHeight="1">
      <c r="A385" s="9"/>
      <c r="B385" s="49" t="s">
        <v>100</v>
      </c>
      <c r="C385" s="66">
        <v>1</v>
      </c>
      <c r="D385" s="66">
        <v>1</v>
      </c>
      <c r="E385" s="34"/>
      <c r="F385" s="67"/>
      <c r="G385" s="70">
        <v>0.05</v>
      </c>
      <c r="H385" s="70">
        <v>0.05</v>
      </c>
      <c r="I385" s="70">
        <v>0</v>
      </c>
      <c r="J385" s="70">
        <v>0</v>
      </c>
      <c r="K385" s="71">
        <v>0.26</v>
      </c>
      <c r="L385" s="71">
        <v>0.26</v>
      </c>
      <c r="M385" s="71">
        <v>1.19</v>
      </c>
      <c r="N385" s="71">
        <v>1.19</v>
      </c>
    </row>
    <row r="386" spans="1:14" ht="15" customHeight="1">
      <c r="A386" s="9"/>
      <c r="B386" s="49" t="s">
        <v>44</v>
      </c>
      <c r="C386" s="66">
        <v>6</v>
      </c>
      <c r="D386" s="66">
        <v>8</v>
      </c>
      <c r="E386" s="75"/>
      <c r="F386" s="67"/>
      <c r="G386" s="70">
        <v>0.13</v>
      </c>
      <c r="H386" s="70">
        <v>0.16</v>
      </c>
      <c r="I386" s="70">
        <v>0.3</v>
      </c>
      <c r="J386" s="70">
        <v>0.97</v>
      </c>
      <c r="K386" s="71">
        <v>0.11</v>
      </c>
      <c r="L386" s="71">
        <v>0.42</v>
      </c>
      <c r="M386" s="71">
        <v>3.32</v>
      </c>
      <c r="N386" s="71">
        <v>5.15</v>
      </c>
    </row>
    <row r="387" spans="1:14" ht="15" customHeight="1">
      <c r="A387" s="9"/>
      <c r="B387" s="49" t="s">
        <v>15</v>
      </c>
      <c r="C387" s="66">
        <v>2</v>
      </c>
      <c r="D387" s="66">
        <v>2</v>
      </c>
      <c r="E387" s="34"/>
      <c r="F387" s="67"/>
      <c r="G387" s="70">
        <v>0.01</v>
      </c>
      <c r="H387" s="70">
        <v>0.01</v>
      </c>
      <c r="I387" s="70">
        <v>1.65</v>
      </c>
      <c r="J387" s="70">
        <v>2.48</v>
      </c>
      <c r="K387" s="71">
        <v>0.01</v>
      </c>
      <c r="L387" s="71">
        <v>0.02</v>
      </c>
      <c r="M387" s="71">
        <v>14.96</v>
      </c>
      <c r="N387" s="79">
        <v>22.4</v>
      </c>
    </row>
    <row r="388" spans="1:14" ht="15" customHeight="1">
      <c r="A388" s="9"/>
      <c r="B388" s="49" t="s">
        <v>43</v>
      </c>
      <c r="C388" s="66">
        <v>2</v>
      </c>
      <c r="D388" s="66">
        <v>2</v>
      </c>
      <c r="E388" s="34"/>
      <c r="F388" s="67"/>
      <c r="G388" s="70">
        <v>0</v>
      </c>
      <c r="H388" s="70">
        <v>0</v>
      </c>
      <c r="I388" s="70">
        <v>2</v>
      </c>
      <c r="J388" s="70">
        <v>2</v>
      </c>
      <c r="K388" s="71">
        <v>0</v>
      </c>
      <c r="L388" s="71">
        <v>0</v>
      </c>
      <c r="M388" s="71">
        <v>18</v>
      </c>
      <c r="N388" s="71">
        <v>18</v>
      </c>
    </row>
    <row r="389" spans="1:14" ht="15" customHeight="1">
      <c r="A389" s="9"/>
      <c r="B389" s="49" t="s">
        <v>77</v>
      </c>
      <c r="C389" s="66">
        <v>120</v>
      </c>
      <c r="D389" s="66">
        <v>160</v>
      </c>
      <c r="E389" s="34"/>
      <c r="F389" s="67"/>
      <c r="G389" s="70">
        <v>0</v>
      </c>
      <c r="H389" s="70">
        <v>0</v>
      </c>
      <c r="I389" s="70">
        <v>0</v>
      </c>
      <c r="J389" s="71">
        <v>0</v>
      </c>
      <c r="K389" s="71">
        <v>0</v>
      </c>
      <c r="L389" s="71">
        <v>0</v>
      </c>
      <c r="M389" s="71">
        <v>0</v>
      </c>
      <c r="N389" s="71">
        <v>0</v>
      </c>
    </row>
    <row r="390" spans="1:14" ht="15" customHeight="1">
      <c r="A390" s="9"/>
      <c r="B390" s="48" t="s">
        <v>157</v>
      </c>
      <c r="C390" s="66"/>
      <c r="D390" s="66"/>
      <c r="E390" s="132" t="s">
        <v>47</v>
      </c>
      <c r="F390" s="124" t="s">
        <v>221</v>
      </c>
      <c r="G390" s="68">
        <v>10.029999999999999</v>
      </c>
      <c r="H390" s="68">
        <v>14.65</v>
      </c>
      <c r="I390" s="68">
        <v>5.36</v>
      </c>
      <c r="J390" s="69">
        <v>13.04</v>
      </c>
      <c r="K390" s="69">
        <v>4.08</v>
      </c>
      <c r="L390" s="69">
        <v>4.21</v>
      </c>
      <c r="M390" s="69">
        <v>139.4</v>
      </c>
      <c r="N390" s="69">
        <v>182.71</v>
      </c>
    </row>
    <row r="391" spans="1:14" ht="15" customHeight="1">
      <c r="A391" s="10"/>
      <c r="B391" s="58" t="s">
        <v>158</v>
      </c>
      <c r="C391" s="66">
        <v>73</v>
      </c>
      <c r="D391" s="66">
        <v>85</v>
      </c>
      <c r="E391" s="72"/>
      <c r="F391" s="67"/>
      <c r="G391" s="70">
        <v>12.09</v>
      </c>
      <c r="H391" s="70">
        <v>14.23</v>
      </c>
      <c r="I391" s="70">
        <v>5.81</v>
      </c>
      <c r="J391" s="71">
        <v>8.15</v>
      </c>
      <c r="K391" s="71">
        <v>0</v>
      </c>
      <c r="L391" s="71">
        <v>0</v>
      </c>
      <c r="M391" s="71">
        <v>104.58</v>
      </c>
      <c r="N391" s="71">
        <v>148.49</v>
      </c>
    </row>
    <row r="392" spans="1:14" ht="15" customHeight="1">
      <c r="A392" s="10"/>
      <c r="B392" s="49" t="s">
        <v>39</v>
      </c>
      <c r="C392" s="66">
        <v>12</v>
      </c>
      <c r="D392" s="66">
        <v>12</v>
      </c>
      <c r="E392" s="131"/>
      <c r="F392" s="67"/>
      <c r="G392" s="70">
        <v>0.08</v>
      </c>
      <c r="H392" s="70">
        <v>0.04</v>
      </c>
      <c r="I392" s="70">
        <v>0</v>
      </c>
      <c r="J392" s="70">
        <v>0</v>
      </c>
      <c r="K392" s="71">
        <v>0.47</v>
      </c>
      <c r="L392" s="71">
        <v>0.5</v>
      </c>
      <c r="M392" s="71">
        <v>2.15</v>
      </c>
      <c r="N392" s="71">
        <v>1.78</v>
      </c>
    </row>
    <row r="393" spans="1:14" ht="15" customHeight="1">
      <c r="A393" s="10"/>
      <c r="B393" s="49" t="s">
        <v>41</v>
      </c>
      <c r="C393" s="73" t="s">
        <v>104</v>
      </c>
      <c r="D393" s="73" t="s">
        <v>104</v>
      </c>
      <c r="E393" s="131"/>
      <c r="F393" s="67"/>
      <c r="G393" s="70">
        <v>0.08</v>
      </c>
      <c r="H393" s="78">
        <v>0.06</v>
      </c>
      <c r="I393" s="70">
        <v>0</v>
      </c>
      <c r="J393" s="78">
        <v>0</v>
      </c>
      <c r="K393" s="71">
        <v>0.47</v>
      </c>
      <c r="L393" s="79">
        <v>0.55000000000000004</v>
      </c>
      <c r="M393" s="71">
        <v>2.15</v>
      </c>
      <c r="N393" s="79">
        <v>2</v>
      </c>
    </row>
    <row r="394" spans="1:14" ht="15" customHeight="1">
      <c r="A394" s="10"/>
      <c r="B394" s="49" t="s">
        <v>42</v>
      </c>
      <c r="C394" s="73" t="s">
        <v>128</v>
      </c>
      <c r="D394" s="66">
        <v>4</v>
      </c>
      <c r="E394" s="34"/>
      <c r="F394" s="67"/>
      <c r="G394" s="70">
        <v>0.14000000000000001</v>
      </c>
      <c r="H394" s="78">
        <v>0.09</v>
      </c>
      <c r="I394" s="70">
        <v>0</v>
      </c>
      <c r="J394" s="78">
        <v>0</v>
      </c>
      <c r="K394" s="71">
        <v>0.47</v>
      </c>
      <c r="L394" s="79">
        <v>0.6</v>
      </c>
      <c r="M394" s="71">
        <v>2.52</v>
      </c>
      <c r="N394" s="79">
        <v>2.44</v>
      </c>
    </row>
    <row r="395" spans="1:14" ht="15" customHeight="1">
      <c r="A395" s="10"/>
      <c r="B395" s="49" t="s">
        <v>43</v>
      </c>
      <c r="C395" s="73" t="s">
        <v>118</v>
      </c>
      <c r="D395" s="66">
        <v>2</v>
      </c>
      <c r="E395" s="34"/>
      <c r="F395" s="67"/>
      <c r="G395" s="70">
        <v>0</v>
      </c>
      <c r="H395" s="70">
        <v>0</v>
      </c>
      <c r="I395" s="70">
        <v>2</v>
      </c>
      <c r="J395" s="71">
        <v>2</v>
      </c>
      <c r="K395" s="71">
        <v>0</v>
      </c>
      <c r="L395" s="71">
        <v>0</v>
      </c>
      <c r="M395" s="71">
        <v>18</v>
      </c>
      <c r="N395" s="71">
        <v>18</v>
      </c>
    </row>
    <row r="396" spans="1:14" ht="15" customHeight="1">
      <c r="A396" s="10"/>
      <c r="B396" s="58" t="s">
        <v>49</v>
      </c>
      <c r="C396" s="73" t="s">
        <v>108</v>
      </c>
      <c r="D396" s="66">
        <v>3</v>
      </c>
      <c r="E396" s="34"/>
      <c r="F396" s="67"/>
      <c r="G396" s="70">
        <v>0.23</v>
      </c>
      <c r="H396" s="78">
        <v>0.23</v>
      </c>
      <c r="I396" s="70">
        <v>0.04</v>
      </c>
      <c r="J396" s="78">
        <v>0.04</v>
      </c>
      <c r="K396" s="71">
        <v>2.56</v>
      </c>
      <c r="L396" s="79">
        <v>2.56</v>
      </c>
      <c r="M396" s="71">
        <v>10</v>
      </c>
      <c r="N396" s="79">
        <v>10</v>
      </c>
    </row>
    <row r="397" spans="1:14" ht="15" customHeight="1">
      <c r="A397" s="10"/>
      <c r="B397" s="58" t="s">
        <v>28</v>
      </c>
      <c r="C397" s="66">
        <v>10</v>
      </c>
      <c r="D397" s="66">
        <v>10</v>
      </c>
      <c r="E397" s="34"/>
      <c r="F397" s="67"/>
      <c r="G397" s="70">
        <v>0</v>
      </c>
      <c r="H397" s="78">
        <v>0</v>
      </c>
      <c r="I397" s="70">
        <v>0</v>
      </c>
      <c r="J397" s="78">
        <v>0</v>
      </c>
      <c r="K397" s="71">
        <v>0</v>
      </c>
      <c r="L397" s="79">
        <v>0</v>
      </c>
      <c r="M397" s="71">
        <v>0</v>
      </c>
      <c r="N397" s="79">
        <v>0</v>
      </c>
    </row>
    <row r="398" spans="1:14" ht="30.75" customHeight="1">
      <c r="A398" s="10"/>
      <c r="B398" s="52" t="s">
        <v>159</v>
      </c>
      <c r="C398" s="66"/>
      <c r="D398" s="76"/>
      <c r="E398" s="72" t="s">
        <v>47</v>
      </c>
      <c r="F398" s="99" t="s">
        <v>238</v>
      </c>
      <c r="G398" s="68">
        <v>1.1499999999999999</v>
      </c>
      <c r="H398" s="68">
        <v>3.2</v>
      </c>
      <c r="I398" s="68">
        <v>2.4300000000000002</v>
      </c>
      <c r="J398" s="69">
        <v>2.85</v>
      </c>
      <c r="K398" s="69">
        <v>16.100000000000001</v>
      </c>
      <c r="L398" s="69">
        <v>20.420000000000002</v>
      </c>
      <c r="M398" s="69">
        <v>94.08</v>
      </c>
      <c r="N398" s="69">
        <v>120.4</v>
      </c>
    </row>
    <row r="399" spans="1:14" ht="15" customHeight="1">
      <c r="A399" s="10"/>
      <c r="B399" s="60" t="s">
        <v>12</v>
      </c>
      <c r="C399" s="129">
        <v>19</v>
      </c>
      <c r="D399" s="129">
        <v>29</v>
      </c>
      <c r="E399" s="120"/>
      <c r="F399" s="144"/>
      <c r="G399" s="145">
        <v>1.1399999999999999</v>
      </c>
      <c r="H399" s="146">
        <v>2.97</v>
      </c>
      <c r="I399" s="145">
        <v>0.24</v>
      </c>
      <c r="J399" s="146">
        <v>2.81</v>
      </c>
      <c r="K399" s="145">
        <v>16.079999999999998</v>
      </c>
      <c r="L399" s="146">
        <v>17.86</v>
      </c>
      <c r="M399" s="145">
        <v>71.680000000000007</v>
      </c>
      <c r="N399" s="146">
        <v>110</v>
      </c>
    </row>
    <row r="400" spans="1:14" ht="15" customHeight="1">
      <c r="A400" s="10"/>
      <c r="B400" s="60" t="s">
        <v>15</v>
      </c>
      <c r="C400" s="129">
        <v>3</v>
      </c>
      <c r="D400" s="129">
        <v>3</v>
      </c>
      <c r="E400" s="147"/>
      <c r="F400" s="144"/>
      <c r="G400" s="70">
        <v>0.01</v>
      </c>
      <c r="H400" s="78">
        <v>0.23</v>
      </c>
      <c r="I400" s="70">
        <v>2.19</v>
      </c>
      <c r="J400" s="78">
        <v>0.04</v>
      </c>
      <c r="K400" s="71">
        <v>0.02</v>
      </c>
      <c r="L400" s="79">
        <v>2.56</v>
      </c>
      <c r="M400" s="71">
        <v>22.4</v>
      </c>
      <c r="N400" s="79">
        <v>10</v>
      </c>
    </row>
    <row r="401" spans="1:14" ht="15" customHeight="1">
      <c r="A401" s="9"/>
      <c r="B401" s="48" t="s">
        <v>160</v>
      </c>
      <c r="C401" s="66"/>
      <c r="D401" s="66"/>
      <c r="E401" s="72" t="s">
        <v>22</v>
      </c>
      <c r="F401" s="72" t="s">
        <v>22</v>
      </c>
      <c r="G401" s="68">
        <v>1.08</v>
      </c>
      <c r="H401" s="68">
        <v>1.08</v>
      </c>
      <c r="I401" s="69">
        <v>2.5499999999999998</v>
      </c>
      <c r="J401" s="69">
        <v>2.5499999999999998</v>
      </c>
      <c r="K401" s="69">
        <v>3.33</v>
      </c>
      <c r="L401" s="69">
        <v>3.33</v>
      </c>
      <c r="M401" s="69">
        <v>41.44</v>
      </c>
      <c r="N401" s="69">
        <v>41.44</v>
      </c>
    </row>
    <row r="402" spans="1:14" ht="15" customHeight="1">
      <c r="A402" s="9"/>
      <c r="B402" s="49" t="s">
        <v>55</v>
      </c>
      <c r="C402" s="66">
        <v>65</v>
      </c>
      <c r="D402" s="66">
        <v>65</v>
      </c>
      <c r="E402" s="72"/>
      <c r="F402" s="72"/>
      <c r="G402" s="70">
        <v>0.99</v>
      </c>
      <c r="H402" s="70">
        <v>0.99</v>
      </c>
      <c r="I402" s="70">
        <v>0.12</v>
      </c>
      <c r="J402" s="70">
        <v>0.12</v>
      </c>
      <c r="K402" s="71">
        <v>2.84</v>
      </c>
      <c r="L402" s="71">
        <v>2.84</v>
      </c>
      <c r="M402" s="71">
        <v>16.559999999999999</v>
      </c>
      <c r="N402" s="71">
        <v>16.559999999999999</v>
      </c>
    </row>
    <row r="403" spans="1:14" ht="15" customHeight="1">
      <c r="A403" s="9"/>
      <c r="B403" s="49" t="s">
        <v>161</v>
      </c>
      <c r="C403" s="66">
        <v>8</v>
      </c>
      <c r="D403" s="66">
        <v>8</v>
      </c>
      <c r="E403" s="72"/>
      <c r="F403" s="72"/>
      <c r="G403" s="70">
        <v>0.03</v>
      </c>
      <c r="H403" s="70">
        <v>0.03</v>
      </c>
      <c r="I403" s="70">
        <v>0</v>
      </c>
      <c r="J403" s="70">
        <v>0</v>
      </c>
      <c r="K403" s="71">
        <v>0.2</v>
      </c>
      <c r="L403" s="71">
        <v>0.2</v>
      </c>
      <c r="M403" s="71">
        <v>0.87</v>
      </c>
      <c r="N403" s="71">
        <v>0.87</v>
      </c>
    </row>
    <row r="404" spans="1:14" ht="15" customHeight="1">
      <c r="A404" s="9"/>
      <c r="B404" s="49" t="s">
        <v>41</v>
      </c>
      <c r="C404" s="66">
        <v>7</v>
      </c>
      <c r="D404" s="66">
        <v>7</v>
      </c>
      <c r="E404" s="72"/>
      <c r="F404" s="72"/>
      <c r="G404" s="70">
        <v>0.03</v>
      </c>
      <c r="H404" s="78">
        <v>0.03</v>
      </c>
      <c r="I404" s="70">
        <v>0</v>
      </c>
      <c r="J404" s="78">
        <v>0</v>
      </c>
      <c r="K404" s="71">
        <v>0.18</v>
      </c>
      <c r="L404" s="79">
        <v>0.18</v>
      </c>
      <c r="M404" s="71">
        <v>1.03</v>
      </c>
      <c r="N404" s="79">
        <v>1.03</v>
      </c>
    </row>
    <row r="405" spans="1:14" ht="15" customHeight="1">
      <c r="A405" s="9"/>
      <c r="B405" s="49" t="s">
        <v>162</v>
      </c>
      <c r="C405" s="66">
        <v>1</v>
      </c>
      <c r="D405" s="66">
        <v>1</v>
      </c>
      <c r="E405" s="72"/>
      <c r="F405" s="72"/>
      <c r="G405" s="70">
        <v>0.03</v>
      </c>
      <c r="H405" s="78">
        <v>0.03</v>
      </c>
      <c r="I405" s="70">
        <v>0</v>
      </c>
      <c r="J405" s="78">
        <v>0</v>
      </c>
      <c r="K405" s="71">
        <v>0.11</v>
      </c>
      <c r="L405" s="79">
        <v>0.11</v>
      </c>
      <c r="M405" s="71">
        <v>0.48</v>
      </c>
      <c r="N405" s="79">
        <v>0.48</v>
      </c>
    </row>
    <row r="406" spans="1:14" ht="15" customHeight="1">
      <c r="A406" s="9"/>
      <c r="B406" s="49" t="s">
        <v>43</v>
      </c>
      <c r="C406" s="66">
        <v>2.5</v>
      </c>
      <c r="D406" s="66">
        <v>2.5</v>
      </c>
      <c r="E406" s="72"/>
      <c r="F406" s="72"/>
      <c r="G406" s="70">
        <v>0</v>
      </c>
      <c r="H406" s="78">
        <v>0</v>
      </c>
      <c r="I406" s="70">
        <v>2.5</v>
      </c>
      <c r="J406" s="78">
        <v>2.5</v>
      </c>
      <c r="K406" s="71">
        <v>0</v>
      </c>
      <c r="L406" s="79">
        <v>0</v>
      </c>
      <c r="M406" s="71">
        <v>22.5</v>
      </c>
      <c r="N406" s="79">
        <v>22.5</v>
      </c>
    </row>
    <row r="407" spans="1:14" ht="30" customHeight="1">
      <c r="A407" s="9"/>
      <c r="B407" s="48" t="s">
        <v>83</v>
      </c>
      <c r="C407" s="66"/>
      <c r="D407" s="66"/>
      <c r="E407" s="72" t="s">
        <v>35</v>
      </c>
      <c r="F407" s="67" t="s">
        <v>24</v>
      </c>
      <c r="G407" s="68">
        <v>0.62</v>
      </c>
      <c r="H407" s="68">
        <v>0.83</v>
      </c>
      <c r="I407" s="68">
        <v>0.03</v>
      </c>
      <c r="J407" s="69">
        <v>0.04</v>
      </c>
      <c r="K407" s="69">
        <v>12.12</v>
      </c>
      <c r="L407" s="69">
        <v>15.15</v>
      </c>
      <c r="M407" s="69">
        <v>51.8</v>
      </c>
      <c r="N407" s="69">
        <v>65</v>
      </c>
    </row>
    <row r="408" spans="1:14" ht="15" customHeight="1">
      <c r="A408" s="9"/>
      <c r="B408" s="49" t="s">
        <v>84</v>
      </c>
      <c r="C408" s="66">
        <v>12</v>
      </c>
      <c r="D408" s="66">
        <v>13</v>
      </c>
      <c r="E408" s="34"/>
      <c r="F408" s="67"/>
      <c r="G408" s="70">
        <v>0.62</v>
      </c>
      <c r="H408" s="70">
        <v>0.83</v>
      </c>
      <c r="I408" s="70">
        <v>0.03</v>
      </c>
      <c r="J408" s="70">
        <v>0.04</v>
      </c>
      <c r="K408" s="71">
        <v>6.12</v>
      </c>
      <c r="L408" s="71">
        <v>8.15</v>
      </c>
      <c r="M408" s="71">
        <v>27.8</v>
      </c>
      <c r="N408" s="71">
        <v>37</v>
      </c>
    </row>
    <row r="409" spans="1:14" ht="15" customHeight="1">
      <c r="A409" s="9"/>
      <c r="B409" s="49" t="s">
        <v>26</v>
      </c>
      <c r="C409" s="66">
        <v>6</v>
      </c>
      <c r="D409" s="66">
        <v>7</v>
      </c>
      <c r="E409" s="34"/>
      <c r="F409" s="67"/>
      <c r="G409" s="70">
        <v>0</v>
      </c>
      <c r="H409" s="70">
        <v>0</v>
      </c>
      <c r="I409" s="70">
        <v>0</v>
      </c>
      <c r="J409" s="70">
        <v>0</v>
      </c>
      <c r="K409" s="71">
        <v>6</v>
      </c>
      <c r="L409" s="71">
        <v>7</v>
      </c>
      <c r="M409" s="71">
        <v>24</v>
      </c>
      <c r="N409" s="71">
        <v>28</v>
      </c>
    </row>
    <row r="410" spans="1:14" ht="15" customHeight="1">
      <c r="A410" s="9"/>
      <c r="B410" s="49" t="s">
        <v>28</v>
      </c>
      <c r="C410" s="66">
        <v>160</v>
      </c>
      <c r="D410" s="66">
        <v>190</v>
      </c>
      <c r="E410" s="34"/>
      <c r="F410" s="67"/>
      <c r="G410" s="70">
        <v>0</v>
      </c>
      <c r="H410" s="70">
        <v>0</v>
      </c>
      <c r="I410" s="70">
        <v>0</v>
      </c>
      <c r="J410" s="70">
        <v>0</v>
      </c>
      <c r="K410" s="71">
        <v>0</v>
      </c>
      <c r="L410" s="71">
        <v>0</v>
      </c>
      <c r="M410" s="71">
        <v>0</v>
      </c>
      <c r="N410" s="71">
        <v>0</v>
      </c>
    </row>
    <row r="411" spans="1:14" ht="15" customHeight="1">
      <c r="A411" s="9"/>
      <c r="B411" s="48" t="s">
        <v>58</v>
      </c>
      <c r="C411" s="66">
        <v>20</v>
      </c>
      <c r="D411" s="76">
        <v>27</v>
      </c>
      <c r="E411" s="72" t="s">
        <v>59</v>
      </c>
      <c r="F411" s="99" t="s">
        <v>222</v>
      </c>
      <c r="G411" s="68">
        <v>1.52</v>
      </c>
      <c r="H411" s="68">
        <v>2.0499999999999998</v>
      </c>
      <c r="I411" s="68">
        <v>0.16</v>
      </c>
      <c r="J411" s="69">
        <v>0.22</v>
      </c>
      <c r="K411" s="69">
        <v>9.8000000000000007</v>
      </c>
      <c r="L411" s="69">
        <v>13.8</v>
      </c>
      <c r="M411" s="69">
        <v>47</v>
      </c>
      <c r="N411" s="69">
        <v>67.599999999999994</v>
      </c>
    </row>
    <row r="412" spans="1:14" ht="15" customHeight="1">
      <c r="A412" s="10"/>
      <c r="B412" s="52" t="s">
        <v>60</v>
      </c>
      <c r="C412" s="76">
        <v>28</v>
      </c>
      <c r="D412" s="76">
        <v>35</v>
      </c>
      <c r="E412" s="100" t="s">
        <v>61</v>
      </c>
      <c r="F412" s="99" t="s">
        <v>223</v>
      </c>
      <c r="G412" s="101">
        <v>1.57</v>
      </c>
      <c r="H412" s="101">
        <v>1.96</v>
      </c>
      <c r="I412" s="101">
        <v>0.31</v>
      </c>
      <c r="J412" s="102">
        <v>0.39</v>
      </c>
      <c r="K412" s="102">
        <v>13.8</v>
      </c>
      <c r="L412" s="102">
        <v>17.3</v>
      </c>
      <c r="M412" s="102">
        <v>65</v>
      </c>
      <c r="N412" s="102">
        <v>81</v>
      </c>
    </row>
    <row r="413" spans="1:14" ht="15" customHeight="1">
      <c r="A413" s="16" t="s">
        <v>62</v>
      </c>
      <c r="B413" s="53"/>
      <c r="C413" s="110"/>
      <c r="D413" s="110"/>
      <c r="E413" s="81"/>
      <c r="F413" s="82"/>
      <c r="G413" s="83">
        <f t="shared" ref="G413:N413" si="20">G375+G390+G398+G401+G407+G411+G412</f>
        <v>19.52</v>
      </c>
      <c r="H413" s="83">
        <f t="shared" si="20"/>
        <v>28.24</v>
      </c>
      <c r="I413" s="83">
        <f t="shared" si="20"/>
        <v>16.86</v>
      </c>
      <c r="J413" s="83">
        <f t="shared" si="20"/>
        <v>26.57</v>
      </c>
      <c r="K413" s="83">
        <f t="shared" si="20"/>
        <v>67.899999999999991</v>
      </c>
      <c r="L413" s="83">
        <f t="shared" si="20"/>
        <v>82.56</v>
      </c>
      <c r="M413" s="83">
        <f t="shared" si="20"/>
        <v>544.37</v>
      </c>
      <c r="N413" s="83">
        <f t="shared" si="20"/>
        <v>689.2700000000001</v>
      </c>
    </row>
    <row r="414" spans="1:14" ht="15" customHeight="1">
      <c r="A414" s="25" t="s">
        <v>63</v>
      </c>
      <c r="B414" s="53"/>
      <c r="C414" s="80"/>
      <c r="D414" s="80"/>
      <c r="E414" s="81"/>
      <c r="F414" s="84"/>
      <c r="G414" s="116"/>
      <c r="H414" s="116"/>
      <c r="I414" s="116"/>
      <c r="J414" s="86"/>
      <c r="K414" s="86"/>
      <c r="L414" s="86"/>
      <c r="M414" s="86"/>
      <c r="N414" s="86"/>
    </row>
    <row r="415" spans="1:14" ht="15" customHeight="1">
      <c r="A415" s="9"/>
      <c r="B415" s="48" t="s">
        <v>163</v>
      </c>
      <c r="C415" s="66"/>
      <c r="D415" s="66"/>
      <c r="E415" s="72" t="s">
        <v>22</v>
      </c>
      <c r="F415" s="72" t="s">
        <v>221</v>
      </c>
      <c r="G415" s="68">
        <v>3.54</v>
      </c>
      <c r="H415" s="68">
        <v>4.37</v>
      </c>
      <c r="I415" s="68">
        <v>3.59</v>
      </c>
      <c r="J415" s="69">
        <v>4.46</v>
      </c>
      <c r="K415" s="69">
        <v>27.71</v>
      </c>
      <c r="L415" s="69">
        <v>36.270000000000003</v>
      </c>
      <c r="M415" s="69">
        <v>135.28</v>
      </c>
      <c r="N415" s="69">
        <v>170.61</v>
      </c>
    </row>
    <row r="416" spans="1:14" ht="15" customHeight="1">
      <c r="A416" s="9"/>
      <c r="B416" s="49" t="s">
        <v>49</v>
      </c>
      <c r="C416" s="66">
        <v>30</v>
      </c>
      <c r="D416" s="66">
        <v>40</v>
      </c>
      <c r="E416" s="34"/>
      <c r="F416" s="67"/>
      <c r="G416" s="70">
        <v>2.94</v>
      </c>
      <c r="H416" s="70">
        <v>3.72</v>
      </c>
      <c r="I416" s="70">
        <v>0.14000000000000001</v>
      </c>
      <c r="J416" s="71">
        <v>0.53</v>
      </c>
      <c r="K416" s="71">
        <v>21.96</v>
      </c>
      <c r="L416" s="71">
        <v>29.28</v>
      </c>
      <c r="M416" s="71">
        <v>78.900000000000006</v>
      </c>
      <c r="N416" s="71">
        <v>104.61</v>
      </c>
    </row>
    <row r="417" spans="1:14" ht="15" customHeight="1">
      <c r="A417" s="9"/>
      <c r="B417" s="49" t="s">
        <v>14</v>
      </c>
      <c r="C417" s="66">
        <v>15</v>
      </c>
      <c r="D417" s="66">
        <v>20</v>
      </c>
      <c r="E417" s="107"/>
      <c r="F417" s="67"/>
      <c r="G417" s="70">
        <v>0.26</v>
      </c>
      <c r="H417" s="70">
        <v>0.34</v>
      </c>
      <c r="I417" s="70">
        <v>0.18</v>
      </c>
      <c r="J417" s="70">
        <v>0.24</v>
      </c>
      <c r="K417" s="71">
        <v>0.7</v>
      </c>
      <c r="L417" s="71">
        <v>0.93</v>
      </c>
      <c r="M417" s="71">
        <v>5.51</v>
      </c>
      <c r="N417" s="71">
        <v>7.34</v>
      </c>
    </row>
    <row r="418" spans="1:14" ht="15" customHeight="1">
      <c r="A418" s="9"/>
      <c r="B418" s="56" t="s">
        <v>13</v>
      </c>
      <c r="C418" s="73" t="s">
        <v>258</v>
      </c>
      <c r="D418" s="66">
        <v>5.5</v>
      </c>
      <c r="E418" s="74"/>
      <c r="F418" s="67"/>
      <c r="G418" s="70">
        <v>0.33</v>
      </c>
      <c r="H418" s="70">
        <v>0.28999999999999998</v>
      </c>
      <c r="I418" s="70">
        <v>0.21</v>
      </c>
      <c r="J418" s="70">
        <v>0.21</v>
      </c>
      <c r="K418" s="71">
        <v>0.03</v>
      </c>
      <c r="L418" s="71">
        <v>0.03</v>
      </c>
      <c r="M418" s="71">
        <v>3.17</v>
      </c>
      <c r="N418" s="71">
        <v>3.17</v>
      </c>
    </row>
    <row r="419" spans="1:14" ht="15" customHeight="1">
      <c r="A419" s="9"/>
      <c r="B419" s="49" t="s">
        <v>165</v>
      </c>
      <c r="C419" s="66">
        <v>5</v>
      </c>
      <c r="D419" s="66">
        <v>6</v>
      </c>
      <c r="E419" s="34"/>
      <c r="F419" s="67"/>
      <c r="G419" s="70">
        <v>0</v>
      </c>
      <c r="H419" s="70">
        <v>0</v>
      </c>
      <c r="I419" s="70">
        <v>0</v>
      </c>
      <c r="J419" s="71">
        <v>0</v>
      </c>
      <c r="K419" s="71">
        <v>5</v>
      </c>
      <c r="L419" s="71">
        <v>6</v>
      </c>
      <c r="M419" s="71">
        <v>20</v>
      </c>
      <c r="N419" s="71">
        <v>24</v>
      </c>
    </row>
    <row r="420" spans="1:14" ht="15" customHeight="1">
      <c r="A420" s="9"/>
      <c r="B420" s="49" t="s">
        <v>66</v>
      </c>
      <c r="C420" s="66">
        <v>0.7</v>
      </c>
      <c r="D420" s="66">
        <v>0.9</v>
      </c>
      <c r="E420" s="34"/>
      <c r="F420" s="67"/>
      <c r="G420" s="70">
        <v>0</v>
      </c>
      <c r="H420" s="70">
        <v>0.01</v>
      </c>
      <c r="I420" s="70">
        <v>0</v>
      </c>
      <c r="J420" s="71">
        <v>0</v>
      </c>
      <c r="K420" s="71">
        <v>0</v>
      </c>
      <c r="L420" s="71">
        <v>0.01</v>
      </c>
      <c r="M420" s="71">
        <v>0</v>
      </c>
      <c r="N420" s="71">
        <v>0.09</v>
      </c>
    </row>
    <row r="421" spans="1:14" ht="15" customHeight="1">
      <c r="A421" s="9"/>
      <c r="B421" s="49" t="s">
        <v>15</v>
      </c>
      <c r="C421" s="66">
        <v>2.5</v>
      </c>
      <c r="D421" s="66">
        <v>2.5</v>
      </c>
      <c r="E421" s="34"/>
      <c r="F421" s="67"/>
      <c r="G421" s="70">
        <v>0.01</v>
      </c>
      <c r="H421" s="70">
        <v>0.01</v>
      </c>
      <c r="I421" s="70">
        <v>2.06</v>
      </c>
      <c r="J421" s="70">
        <v>2.48</v>
      </c>
      <c r="K421" s="71">
        <v>0.02</v>
      </c>
      <c r="L421" s="71">
        <v>0.02</v>
      </c>
      <c r="M421" s="71">
        <v>18.7</v>
      </c>
      <c r="N421" s="71">
        <v>22.4</v>
      </c>
    </row>
    <row r="422" spans="1:14" ht="15" customHeight="1">
      <c r="A422" s="9"/>
      <c r="B422" s="49" t="s">
        <v>43</v>
      </c>
      <c r="C422" s="66">
        <v>1</v>
      </c>
      <c r="D422" s="66">
        <v>1</v>
      </c>
      <c r="E422" s="34"/>
      <c r="F422" s="67"/>
      <c r="G422" s="70">
        <v>0</v>
      </c>
      <c r="H422" s="70">
        <v>0</v>
      </c>
      <c r="I422" s="70">
        <v>1</v>
      </c>
      <c r="J422" s="70">
        <v>1</v>
      </c>
      <c r="K422" s="71">
        <v>0</v>
      </c>
      <c r="L422" s="71">
        <v>0</v>
      </c>
      <c r="M422" s="71">
        <v>9</v>
      </c>
      <c r="N422" s="71">
        <v>9</v>
      </c>
    </row>
    <row r="423" spans="1:14" ht="29.25" customHeight="1">
      <c r="A423" s="10"/>
      <c r="B423" s="52" t="s">
        <v>67</v>
      </c>
      <c r="C423" s="66">
        <v>180</v>
      </c>
      <c r="D423" s="66">
        <v>200</v>
      </c>
      <c r="E423" s="72" t="s">
        <v>24</v>
      </c>
      <c r="F423" s="67" t="s">
        <v>220</v>
      </c>
      <c r="G423" s="68">
        <v>4.3499999999999996</v>
      </c>
      <c r="H423" s="68">
        <v>4.83</v>
      </c>
      <c r="I423" s="69">
        <v>3.75</v>
      </c>
      <c r="J423" s="69">
        <v>4.16</v>
      </c>
      <c r="K423" s="69">
        <v>7.2</v>
      </c>
      <c r="L423" s="69">
        <v>8</v>
      </c>
      <c r="M423" s="69">
        <v>81</v>
      </c>
      <c r="N423" s="69">
        <v>90</v>
      </c>
    </row>
    <row r="424" spans="1:14" ht="15" customHeight="1">
      <c r="A424" s="16" t="s">
        <v>68</v>
      </c>
      <c r="B424" s="53"/>
      <c r="C424" s="110"/>
      <c r="D424" s="109"/>
      <c r="E424" s="81"/>
      <c r="F424" s="84"/>
      <c r="G424" s="83">
        <f t="shared" ref="G424:N424" si="21">G415+G423</f>
        <v>7.89</v>
      </c>
      <c r="H424" s="83">
        <f t="shared" si="21"/>
        <v>9.1999999999999993</v>
      </c>
      <c r="I424" s="83">
        <f t="shared" si="21"/>
        <v>7.34</v>
      </c>
      <c r="J424" s="83">
        <f t="shared" si="21"/>
        <v>8.620000000000001</v>
      </c>
      <c r="K424" s="83">
        <f t="shared" si="21"/>
        <v>34.910000000000004</v>
      </c>
      <c r="L424" s="83">
        <f t="shared" si="21"/>
        <v>44.27</v>
      </c>
      <c r="M424" s="83">
        <f t="shared" si="21"/>
        <v>216.28</v>
      </c>
      <c r="N424" s="83">
        <f t="shared" si="21"/>
        <v>260.61</v>
      </c>
    </row>
    <row r="425" spans="1:14" ht="15" customHeight="1">
      <c r="A425" s="17" t="s">
        <v>69</v>
      </c>
      <c r="B425" s="54"/>
      <c r="C425" s="109"/>
      <c r="D425" s="110"/>
      <c r="E425" s="111"/>
      <c r="F425" s="82"/>
      <c r="G425" s="83">
        <f t="shared" ref="G425:N425" si="22">G373+G413+G424</f>
        <v>35.51</v>
      </c>
      <c r="H425" s="83">
        <f t="shared" si="22"/>
        <v>47.870000000000005</v>
      </c>
      <c r="I425" s="83">
        <f t="shared" si="22"/>
        <v>35.290000000000006</v>
      </c>
      <c r="J425" s="83">
        <f t="shared" si="22"/>
        <v>50.25</v>
      </c>
      <c r="K425" s="83">
        <f t="shared" si="22"/>
        <v>146.29</v>
      </c>
      <c r="L425" s="83">
        <f t="shared" si="22"/>
        <v>179.88000000000002</v>
      </c>
      <c r="M425" s="148">
        <f t="shared" si="22"/>
        <v>1065.45</v>
      </c>
      <c r="N425" s="83">
        <f t="shared" si="22"/>
        <v>1360.4100000000003</v>
      </c>
    </row>
    <row r="426" spans="1:14" ht="15" customHeight="1">
      <c r="A426" s="181" t="s">
        <v>166</v>
      </c>
      <c r="B426" s="180"/>
      <c r="C426" s="181"/>
      <c r="D426" s="181"/>
      <c r="E426" s="182"/>
      <c r="F426" s="182"/>
      <c r="G426" s="182"/>
      <c r="H426" s="182"/>
      <c r="I426" s="182"/>
      <c r="J426" s="182"/>
      <c r="K426" s="182"/>
      <c r="L426" s="182"/>
      <c r="M426" s="182"/>
      <c r="N426" s="182"/>
    </row>
    <row r="427" spans="1:14" ht="15" customHeight="1">
      <c r="A427" s="3" t="s">
        <v>9</v>
      </c>
      <c r="B427" s="61"/>
      <c r="C427" s="128"/>
      <c r="D427" s="128"/>
      <c r="E427" s="149"/>
      <c r="F427" s="149"/>
      <c r="G427" s="116"/>
      <c r="H427" s="116"/>
      <c r="I427" s="116"/>
      <c r="J427" s="116"/>
      <c r="K427" s="86"/>
      <c r="L427" s="86"/>
      <c r="M427" s="86"/>
      <c r="N427" s="86"/>
    </row>
    <row r="428" spans="1:14" ht="31.5" customHeight="1">
      <c r="A428" s="18"/>
      <c r="B428" s="48" t="s">
        <v>167</v>
      </c>
      <c r="C428" s="66"/>
      <c r="D428" s="66"/>
      <c r="E428" s="72" t="s">
        <v>35</v>
      </c>
      <c r="F428" s="87" t="s">
        <v>24</v>
      </c>
      <c r="G428" s="68">
        <v>4.42</v>
      </c>
      <c r="H428" s="68">
        <v>5.45</v>
      </c>
      <c r="I428" s="68">
        <v>5.37</v>
      </c>
      <c r="J428" s="69">
        <v>6.67</v>
      </c>
      <c r="K428" s="69">
        <v>21.18</v>
      </c>
      <c r="L428" s="69">
        <v>26.99</v>
      </c>
      <c r="M428" s="69">
        <v>131.44999999999999</v>
      </c>
      <c r="N428" s="69">
        <v>195.76</v>
      </c>
    </row>
    <row r="429" spans="1:14" ht="15" customHeight="1">
      <c r="A429" s="18"/>
      <c r="B429" s="49" t="s">
        <v>168</v>
      </c>
      <c r="C429" s="66">
        <v>15</v>
      </c>
      <c r="D429" s="66">
        <v>23</v>
      </c>
      <c r="E429" s="74"/>
      <c r="F429" s="67"/>
      <c r="G429" s="70">
        <v>1.1499999999999999</v>
      </c>
      <c r="H429" s="70">
        <v>1.67</v>
      </c>
      <c r="I429" s="70">
        <v>0.08</v>
      </c>
      <c r="J429" s="71">
        <v>0.13</v>
      </c>
      <c r="K429" s="71">
        <v>12.79</v>
      </c>
      <c r="L429" s="71">
        <v>17.45</v>
      </c>
      <c r="M429" s="71">
        <v>36.39</v>
      </c>
      <c r="N429" s="71">
        <v>81.97</v>
      </c>
    </row>
    <row r="430" spans="1:14" ht="15" customHeight="1">
      <c r="A430" s="18"/>
      <c r="B430" s="49" t="s">
        <v>14</v>
      </c>
      <c r="C430" s="66">
        <v>130</v>
      </c>
      <c r="D430" s="66">
        <v>150</v>
      </c>
      <c r="E430" s="34"/>
      <c r="F430" s="67"/>
      <c r="G430" s="70">
        <v>3.26</v>
      </c>
      <c r="H430" s="70">
        <v>3.77</v>
      </c>
      <c r="I430" s="70">
        <v>2.81</v>
      </c>
      <c r="J430" s="70">
        <v>3.25</v>
      </c>
      <c r="K430" s="71">
        <v>5.37</v>
      </c>
      <c r="L430" s="71">
        <v>6.02</v>
      </c>
      <c r="M430" s="71">
        <v>60.66</v>
      </c>
      <c r="N430" s="71">
        <v>70</v>
      </c>
    </row>
    <row r="431" spans="1:14" ht="15" customHeight="1">
      <c r="A431" s="24"/>
      <c r="B431" s="49" t="s">
        <v>26</v>
      </c>
      <c r="C431" s="66">
        <v>3</v>
      </c>
      <c r="D431" s="66">
        <v>3.5</v>
      </c>
      <c r="E431" s="34" t="s">
        <v>169</v>
      </c>
      <c r="F431" s="67"/>
      <c r="G431" s="70">
        <v>0</v>
      </c>
      <c r="H431" s="70">
        <v>0</v>
      </c>
      <c r="I431" s="70">
        <v>0</v>
      </c>
      <c r="J431" s="71">
        <v>0</v>
      </c>
      <c r="K431" s="71">
        <v>3</v>
      </c>
      <c r="L431" s="71">
        <v>3.5</v>
      </c>
      <c r="M431" s="71">
        <v>12</v>
      </c>
      <c r="N431" s="71">
        <v>14</v>
      </c>
    </row>
    <row r="432" spans="1:14" ht="15" customHeight="1">
      <c r="A432" s="18"/>
      <c r="B432" s="49" t="s">
        <v>15</v>
      </c>
      <c r="C432" s="66">
        <v>3</v>
      </c>
      <c r="D432" s="66">
        <v>4</v>
      </c>
      <c r="E432" s="34"/>
      <c r="F432" s="67"/>
      <c r="G432" s="78">
        <v>0.01</v>
      </c>
      <c r="H432" s="70">
        <v>0.01</v>
      </c>
      <c r="I432" s="70">
        <v>2.48</v>
      </c>
      <c r="J432" s="70">
        <v>3.29</v>
      </c>
      <c r="K432" s="79">
        <v>0.02</v>
      </c>
      <c r="L432" s="71">
        <v>0.02</v>
      </c>
      <c r="M432" s="79">
        <v>22.4</v>
      </c>
      <c r="N432" s="71">
        <v>29.79</v>
      </c>
    </row>
    <row r="433" spans="1:14" ht="15" customHeight="1">
      <c r="A433" s="18"/>
      <c r="B433" s="49" t="s">
        <v>28</v>
      </c>
      <c r="C433" s="66">
        <v>20</v>
      </c>
      <c r="D433" s="66">
        <v>25</v>
      </c>
      <c r="E433" s="34"/>
      <c r="F433" s="67"/>
      <c r="G433" s="70">
        <v>0</v>
      </c>
      <c r="H433" s="70">
        <v>0</v>
      </c>
      <c r="I433" s="70">
        <v>0</v>
      </c>
      <c r="J433" s="71">
        <v>0</v>
      </c>
      <c r="K433" s="71">
        <v>0</v>
      </c>
      <c r="L433" s="71">
        <v>0</v>
      </c>
      <c r="M433" s="71">
        <v>0</v>
      </c>
      <c r="N433" s="71">
        <v>0</v>
      </c>
    </row>
    <row r="434" spans="1:14" ht="29.25" customHeight="1">
      <c r="A434" s="13"/>
      <c r="B434" s="48" t="s">
        <v>17</v>
      </c>
      <c r="C434" s="66"/>
      <c r="D434" s="66"/>
      <c r="E434" s="72" t="s">
        <v>18</v>
      </c>
      <c r="F434" s="72" t="s">
        <v>219</v>
      </c>
      <c r="G434" s="68">
        <v>1.54</v>
      </c>
      <c r="H434" s="68">
        <v>1.92</v>
      </c>
      <c r="I434" s="68">
        <v>4.29</v>
      </c>
      <c r="J434" s="69">
        <v>4.33</v>
      </c>
      <c r="K434" s="69">
        <v>9.84</v>
      </c>
      <c r="L434" s="69">
        <v>12.84</v>
      </c>
      <c r="M434" s="69">
        <v>84.4</v>
      </c>
      <c r="N434" s="69">
        <v>100.1</v>
      </c>
    </row>
    <row r="435" spans="1:14" ht="15" customHeight="1">
      <c r="A435" s="31"/>
      <c r="B435" s="49" t="s">
        <v>19</v>
      </c>
      <c r="C435" s="66">
        <v>20</v>
      </c>
      <c r="D435" s="66">
        <v>25</v>
      </c>
      <c r="E435" s="34"/>
      <c r="F435" s="67"/>
      <c r="G435" s="70">
        <v>1.52</v>
      </c>
      <c r="H435" s="70">
        <v>1.9</v>
      </c>
      <c r="I435" s="70">
        <v>0.16</v>
      </c>
      <c r="J435" s="71">
        <v>0.2</v>
      </c>
      <c r="K435" s="71">
        <v>9.8000000000000007</v>
      </c>
      <c r="L435" s="71">
        <v>12.8</v>
      </c>
      <c r="M435" s="71">
        <v>47</v>
      </c>
      <c r="N435" s="71">
        <v>62.7</v>
      </c>
    </row>
    <row r="436" spans="1:14" ht="15" customHeight="1">
      <c r="A436" s="18"/>
      <c r="B436" s="49" t="s">
        <v>15</v>
      </c>
      <c r="C436" s="66">
        <v>5</v>
      </c>
      <c r="D436" s="66">
        <v>5</v>
      </c>
      <c r="E436" s="34"/>
      <c r="F436" s="67"/>
      <c r="G436" s="70">
        <v>0.02</v>
      </c>
      <c r="H436" s="70">
        <v>0.02</v>
      </c>
      <c r="I436" s="70">
        <v>4.13</v>
      </c>
      <c r="J436" s="70">
        <v>4.13</v>
      </c>
      <c r="K436" s="71">
        <v>0.04</v>
      </c>
      <c r="L436" s="71">
        <v>0.04</v>
      </c>
      <c r="M436" s="71">
        <v>37.4</v>
      </c>
      <c r="N436" s="71">
        <v>37.4</v>
      </c>
    </row>
    <row r="437" spans="1:14" ht="15" customHeight="1">
      <c r="A437" s="18"/>
      <c r="B437" s="48" t="s">
        <v>135</v>
      </c>
      <c r="C437" s="66">
        <v>30</v>
      </c>
      <c r="D437" s="66">
        <v>30</v>
      </c>
      <c r="E437" s="34" t="s">
        <v>54</v>
      </c>
      <c r="F437" s="34" t="s">
        <v>54</v>
      </c>
      <c r="G437" s="68">
        <v>0.12</v>
      </c>
      <c r="H437" s="68">
        <v>0.12</v>
      </c>
      <c r="I437" s="68">
        <v>0.12</v>
      </c>
      <c r="J437" s="68">
        <v>0.12</v>
      </c>
      <c r="K437" s="68">
        <v>2.94</v>
      </c>
      <c r="L437" s="68">
        <v>2.94</v>
      </c>
      <c r="M437" s="69">
        <v>14.1</v>
      </c>
      <c r="N437" s="69">
        <v>14.1</v>
      </c>
    </row>
    <row r="438" spans="1:14" ht="30" customHeight="1">
      <c r="A438" s="9"/>
      <c r="B438" s="48" t="s">
        <v>94</v>
      </c>
      <c r="C438" s="66"/>
      <c r="D438" s="66"/>
      <c r="E438" s="34" t="s">
        <v>35</v>
      </c>
      <c r="F438" s="67" t="s">
        <v>220</v>
      </c>
      <c r="G438" s="68">
        <v>4.71</v>
      </c>
      <c r="H438" s="68">
        <v>5.46</v>
      </c>
      <c r="I438" s="68">
        <v>4.45</v>
      </c>
      <c r="J438" s="69">
        <v>5.15</v>
      </c>
      <c r="K438" s="69">
        <v>11.23</v>
      </c>
      <c r="L438" s="69">
        <v>13.48</v>
      </c>
      <c r="M438" s="69">
        <v>102.88</v>
      </c>
      <c r="N438" s="69">
        <v>122.27</v>
      </c>
    </row>
    <row r="439" spans="1:14" ht="15" customHeight="1">
      <c r="A439" s="9"/>
      <c r="B439" s="49" t="s">
        <v>95</v>
      </c>
      <c r="C439" s="66">
        <v>2</v>
      </c>
      <c r="D439" s="66">
        <v>2.25</v>
      </c>
      <c r="E439" s="72"/>
      <c r="F439" s="67"/>
      <c r="G439" s="70">
        <v>1.45</v>
      </c>
      <c r="H439" s="70">
        <v>1.69</v>
      </c>
      <c r="I439" s="70">
        <v>1.64</v>
      </c>
      <c r="J439" s="70">
        <v>1.9</v>
      </c>
      <c r="K439" s="71">
        <v>0.86</v>
      </c>
      <c r="L439" s="71">
        <v>0.96</v>
      </c>
      <c r="M439" s="71">
        <v>22.22</v>
      </c>
      <c r="N439" s="71">
        <v>26.27</v>
      </c>
    </row>
    <row r="440" spans="1:14" ht="15" customHeight="1">
      <c r="A440" s="9"/>
      <c r="B440" s="49" t="s">
        <v>14</v>
      </c>
      <c r="C440" s="66">
        <v>130</v>
      </c>
      <c r="D440" s="66">
        <v>150</v>
      </c>
      <c r="E440" s="34"/>
      <c r="F440" s="67"/>
      <c r="G440" s="70">
        <v>3.26</v>
      </c>
      <c r="H440" s="70">
        <v>3.77</v>
      </c>
      <c r="I440" s="70">
        <v>2.81</v>
      </c>
      <c r="J440" s="70">
        <v>3.25</v>
      </c>
      <c r="K440" s="71">
        <v>5.37</v>
      </c>
      <c r="L440" s="71">
        <v>6.02</v>
      </c>
      <c r="M440" s="71">
        <v>60.66</v>
      </c>
      <c r="N440" s="71">
        <v>70</v>
      </c>
    </row>
    <row r="441" spans="1:14" ht="15" customHeight="1">
      <c r="A441" s="9"/>
      <c r="B441" s="49" t="s">
        <v>26</v>
      </c>
      <c r="C441" s="66">
        <v>5</v>
      </c>
      <c r="D441" s="66">
        <v>6.5</v>
      </c>
      <c r="E441" s="34"/>
      <c r="F441" s="67"/>
      <c r="G441" s="70">
        <v>0</v>
      </c>
      <c r="H441" s="70">
        <v>0</v>
      </c>
      <c r="I441" s="70">
        <v>0</v>
      </c>
      <c r="J441" s="71">
        <v>0</v>
      </c>
      <c r="K441" s="71">
        <v>5</v>
      </c>
      <c r="L441" s="71">
        <v>6.5</v>
      </c>
      <c r="M441" s="71">
        <v>20</v>
      </c>
      <c r="N441" s="71">
        <v>26</v>
      </c>
    </row>
    <row r="442" spans="1:14" ht="15" customHeight="1">
      <c r="A442" s="9"/>
      <c r="B442" s="49" t="s">
        <v>28</v>
      </c>
      <c r="C442" s="66">
        <v>20</v>
      </c>
      <c r="D442" s="66">
        <v>50</v>
      </c>
      <c r="E442" s="34"/>
      <c r="F442" s="67"/>
      <c r="G442" s="70">
        <v>0</v>
      </c>
      <c r="H442" s="70">
        <v>0</v>
      </c>
      <c r="I442" s="70">
        <v>0</v>
      </c>
      <c r="J442" s="71">
        <v>0</v>
      </c>
      <c r="K442" s="71">
        <v>0</v>
      </c>
      <c r="L442" s="71">
        <v>0</v>
      </c>
      <c r="M442" s="71">
        <v>0</v>
      </c>
      <c r="N442" s="71">
        <v>0</v>
      </c>
    </row>
    <row r="443" spans="1:14" ht="15" customHeight="1">
      <c r="A443" s="32" t="s">
        <v>29</v>
      </c>
      <c r="B443" s="51"/>
      <c r="C443" s="150"/>
      <c r="D443" s="106"/>
      <c r="E443" s="151"/>
      <c r="F443" s="67"/>
      <c r="G443" s="70"/>
      <c r="H443" s="70"/>
      <c r="I443" s="70"/>
      <c r="J443" s="71"/>
      <c r="K443" s="71"/>
      <c r="L443" s="71"/>
      <c r="M443" s="71"/>
      <c r="N443" s="71"/>
    </row>
    <row r="444" spans="1:14" ht="15" customHeight="1">
      <c r="A444" s="10"/>
      <c r="B444" s="52" t="s">
        <v>30</v>
      </c>
      <c r="C444" s="66">
        <v>110</v>
      </c>
      <c r="D444" s="66">
        <v>110</v>
      </c>
      <c r="E444" s="72" t="s">
        <v>51</v>
      </c>
      <c r="F444" s="72" t="s">
        <v>51</v>
      </c>
      <c r="G444" s="68">
        <v>0.5</v>
      </c>
      <c r="H444" s="68">
        <v>0.5</v>
      </c>
      <c r="I444" s="68">
        <v>0.1</v>
      </c>
      <c r="J444" s="68">
        <v>0.1</v>
      </c>
      <c r="K444" s="68">
        <v>10.1</v>
      </c>
      <c r="L444" s="68">
        <v>10.1</v>
      </c>
      <c r="M444" s="68">
        <v>60</v>
      </c>
      <c r="N444" s="68">
        <v>60</v>
      </c>
    </row>
    <row r="445" spans="1:14" ht="15" customHeight="1">
      <c r="A445" s="16" t="s">
        <v>32</v>
      </c>
      <c r="B445" s="53"/>
      <c r="C445" s="110"/>
      <c r="D445" s="110"/>
      <c r="E445" s="81"/>
      <c r="F445" s="82"/>
      <c r="G445" s="83">
        <f t="shared" ref="G445:N445" si="23">G428+G434+G437+G438+G444</f>
        <v>11.29</v>
      </c>
      <c r="H445" s="83">
        <f t="shared" si="23"/>
        <v>13.45</v>
      </c>
      <c r="I445" s="83">
        <f t="shared" si="23"/>
        <v>14.33</v>
      </c>
      <c r="J445" s="83">
        <f t="shared" si="23"/>
        <v>16.37</v>
      </c>
      <c r="K445" s="83">
        <f t="shared" si="23"/>
        <v>55.29</v>
      </c>
      <c r="L445" s="83">
        <f t="shared" si="23"/>
        <v>66.349999999999994</v>
      </c>
      <c r="M445" s="83">
        <f t="shared" si="23"/>
        <v>392.83</v>
      </c>
      <c r="N445" s="83">
        <f t="shared" si="23"/>
        <v>492.23</v>
      </c>
    </row>
    <row r="446" spans="1:14" ht="15" customHeight="1">
      <c r="A446" s="25" t="s">
        <v>33</v>
      </c>
      <c r="B446" s="53"/>
      <c r="C446" s="80"/>
      <c r="D446" s="80"/>
      <c r="E446" s="81"/>
      <c r="F446" s="84"/>
      <c r="G446" s="116"/>
      <c r="H446" s="116"/>
      <c r="I446" s="116"/>
      <c r="J446" s="86"/>
      <c r="K446" s="86"/>
      <c r="L446" s="86"/>
      <c r="M446" s="86"/>
      <c r="N446" s="86"/>
    </row>
    <row r="447" spans="1:14" ht="30.75" customHeight="1">
      <c r="A447" s="9"/>
      <c r="B447" s="48" t="s">
        <v>170</v>
      </c>
      <c r="C447" s="66"/>
      <c r="D447" s="66"/>
      <c r="E447" s="34" t="s">
        <v>35</v>
      </c>
      <c r="F447" s="87" t="s">
        <v>220</v>
      </c>
      <c r="G447" s="68">
        <v>4.53</v>
      </c>
      <c r="H447" s="68">
        <v>4.9400000000000004</v>
      </c>
      <c r="I447" s="68">
        <v>6.46</v>
      </c>
      <c r="J447" s="69">
        <v>6.78</v>
      </c>
      <c r="K447" s="69">
        <v>7.16</v>
      </c>
      <c r="L447" s="69">
        <v>8.8800000000000008</v>
      </c>
      <c r="M447" s="69">
        <v>106.76</v>
      </c>
      <c r="N447" s="69">
        <v>117.67</v>
      </c>
    </row>
    <row r="448" spans="1:14" ht="15" customHeight="1">
      <c r="A448" s="9"/>
      <c r="B448" s="49" t="s">
        <v>36</v>
      </c>
      <c r="C448" s="66">
        <v>19</v>
      </c>
      <c r="D448" s="66">
        <v>19</v>
      </c>
      <c r="E448" s="88"/>
      <c r="F448" s="67"/>
      <c r="G448" s="70">
        <v>1.97</v>
      </c>
      <c r="H448" s="70">
        <v>1.97</v>
      </c>
      <c r="I448" s="70">
        <v>1.35</v>
      </c>
      <c r="J448" s="70">
        <v>1.35</v>
      </c>
      <c r="K448" s="71">
        <v>0</v>
      </c>
      <c r="L448" s="71">
        <v>0</v>
      </c>
      <c r="M448" s="71">
        <v>19.03</v>
      </c>
      <c r="N448" s="71">
        <v>19.03</v>
      </c>
    </row>
    <row r="449" spans="1:14" ht="15" customHeight="1">
      <c r="A449" s="13"/>
      <c r="B449" s="49" t="s">
        <v>103</v>
      </c>
      <c r="C449" s="14">
        <v>58</v>
      </c>
      <c r="D449" s="14">
        <v>72</v>
      </c>
      <c r="E449" s="88"/>
      <c r="F449" s="67"/>
      <c r="G449" s="70">
        <v>0.38</v>
      </c>
      <c r="H449" s="70">
        <v>0.6</v>
      </c>
      <c r="I449" s="70">
        <v>0.1</v>
      </c>
      <c r="J449" s="70">
        <v>0.42</v>
      </c>
      <c r="K449" s="71">
        <v>5.14</v>
      </c>
      <c r="L449" s="71">
        <v>6.38</v>
      </c>
      <c r="M449" s="71">
        <v>23.08</v>
      </c>
      <c r="N449" s="71">
        <v>28.85</v>
      </c>
    </row>
    <row r="450" spans="1:14" ht="15" customHeight="1">
      <c r="A450" s="9"/>
      <c r="B450" s="49" t="s">
        <v>39</v>
      </c>
      <c r="C450" s="73" t="s">
        <v>40</v>
      </c>
      <c r="D450" s="73" t="s">
        <v>104</v>
      </c>
      <c r="E450" s="88"/>
      <c r="F450" s="67"/>
      <c r="G450" s="70">
        <v>0.06</v>
      </c>
      <c r="H450" s="70">
        <v>0.09</v>
      </c>
      <c r="I450" s="70">
        <v>0</v>
      </c>
      <c r="J450" s="71">
        <v>0</v>
      </c>
      <c r="K450" s="71">
        <v>0.38</v>
      </c>
      <c r="L450" s="71">
        <v>0.5</v>
      </c>
      <c r="M450" s="71">
        <v>1.79</v>
      </c>
      <c r="N450" s="71">
        <v>2.84</v>
      </c>
    </row>
    <row r="451" spans="1:14" ht="15" customHeight="1">
      <c r="A451" s="9"/>
      <c r="B451" s="49" t="s">
        <v>41</v>
      </c>
      <c r="C451" s="66">
        <v>10</v>
      </c>
      <c r="D451" s="66">
        <v>12</v>
      </c>
      <c r="E451" s="34"/>
      <c r="F451" s="67"/>
      <c r="G451" s="70">
        <v>0.1</v>
      </c>
      <c r="H451" s="70">
        <v>0.12</v>
      </c>
      <c r="I451" s="70">
        <v>0</v>
      </c>
      <c r="J451" s="71">
        <v>0</v>
      </c>
      <c r="K451" s="71">
        <v>0.59</v>
      </c>
      <c r="L451" s="71">
        <v>0.7</v>
      </c>
      <c r="M451" s="71">
        <v>2.67</v>
      </c>
      <c r="N451" s="71">
        <v>3.02</v>
      </c>
    </row>
    <row r="452" spans="1:14" ht="15" customHeight="1">
      <c r="A452" s="9"/>
      <c r="B452" s="49" t="s">
        <v>98</v>
      </c>
      <c r="C452" s="66">
        <v>6</v>
      </c>
      <c r="D452" s="73" t="s">
        <v>237</v>
      </c>
      <c r="E452" s="34"/>
      <c r="F452" s="67"/>
      <c r="G452" s="70">
        <v>0.05</v>
      </c>
      <c r="H452" s="70">
        <v>0.06</v>
      </c>
      <c r="I452" s="70">
        <v>0</v>
      </c>
      <c r="J452" s="71">
        <v>0</v>
      </c>
      <c r="K452" s="71">
        <v>0.22</v>
      </c>
      <c r="L452" s="71">
        <v>0.24</v>
      </c>
      <c r="M452" s="71">
        <v>1.17</v>
      </c>
      <c r="N452" s="71">
        <v>1.3</v>
      </c>
    </row>
    <row r="453" spans="1:14" ht="15" customHeight="1">
      <c r="A453" s="9"/>
      <c r="B453" s="49" t="s">
        <v>171</v>
      </c>
      <c r="C453" s="66">
        <v>15</v>
      </c>
      <c r="D453" s="66">
        <v>15</v>
      </c>
      <c r="E453" s="88"/>
      <c r="F453" s="67"/>
      <c r="G453" s="70">
        <v>0.32</v>
      </c>
      <c r="H453" s="70">
        <v>0.42</v>
      </c>
      <c r="I453" s="70">
        <v>0.02</v>
      </c>
      <c r="J453" s="70">
        <v>0.02</v>
      </c>
      <c r="K453" s="71">
        <v>0.63</v>
      </c>
      <c r="L453" s="71">
        <v>0.83</v>
      </c>
      <c r="M453" s="71">
        <v>3.9</v>
      </c>
      <c r="N453" s="71">
        <v>5.18</v>
      </c>
    </row>
    <row r="454" spans="1:14" ht="15" customHeight="1">
      <c r="A454" s="9"/>
      <c r="B454" s="49" t="s">
        <v>13</v>
      </c>
      <c r="C454" s="66">
        <v>13</v>
      </c>
      <c r="D454" s="66">
        <v>13</v>
      </c>
      <c r="E454" s="88"/>
      <c r="F454" s="67"/>
      <c r="G454" s="33">
        <v>1.51</v>
      </c>
      <c r="H454" s="206">
        <v>1.51</v>
      </c>
      <c r="I454" s="33">
        <v>1.04</v>
      </c>
      <c r="J454" s="206">
        <v>1.04</v>
      </c>
      <c r="K454" s="33">
        <v>0.08</v>
      </c>
      <c r="L454" s="206">
        <v>0.08</v>
      </c>
      <c r="M454" s="33">
        <v>18.8</v>
      </c>
      <c r="N454" s="206">
        <v>18.8</v>
      </c>
    </row>
    <row r="455" spans="1:14" ht="15" customHeight="1">
      <c r="A455" s="9"/>
      <c r="B455" s="49" t="s">
        <v>44</v>
      </c>
      <c r="C455" s="66">
        <v>6</v>
      </c>
      <c r="D455" s="66">
        <v>8</v>
      </c>
      <c r="E455" s="88"/>
      <c r="F455" s="67"/>
      <c r="G455" s="70">
        <v>0.13</v>
      </c>
      <c r="H455" s="70">
        <v>0.16</v>
      </c>
      <c r="I455" s="70">
        <v>0.3</v>
      </c>
      <c r="J455" s="70">
        <v>0.3</v>
      </c>
      <c r="K455" s="71">
        <v>0.11</v>
      </c>
      <c r="L455" s="71">
        <v>0.14000000000000001</v>
      </c>
      <c r="M455" s="71">
        <v>3.32</v>
      </c>
      <c r="N455" s="71">
        <v>5.65</v>
      </c>
    </row>
    <row r="456" spans="1:14" ht="15" customHeight="1">
      <c r="A456" s="9"/>
      <c r="B456" s="49" t="s">
        <v>15</v>
      </c>
      <c r="C456" s="66">
        <v>2</v>
      </c>
      <c r="D456" s="66">
        <v>2</v>
      </c>
      <c r="E456" s="34"/>
      <c r="F456" s="67"/>
      <c r="G456" s="70">
        <v>0.01</v>
      </c>
      <c r="H456" s="70">
        <v>0.01</v>
      </c>
      <c r="I456" s="70">
        <v>1.65</v>
      </c>
      <c r="J456" s="70">
        <v>1.65</v>
      </c>
      <c r="K456" s="71">
        <v>0.01</v>
      </c>
      <c r="L456" s="71">
        <v>0.01</v>
      </c>
      <c r="M456" s="71">
        <v>15</v>
      </c>
      <c r="N456" s="71">
        <v>15</v>
      </c>
    </row>
    <row r="457" spans="1:14" ht="15" customHeight="1">
      <c r="A457" s="9"/>
      <c r="B457" s="49" t="s">
        <v>43</v>
      </c>
      <c r="C457" s="66">
        <v>2</v>
      </c>
      <c r="D457" s="66">
        <v>2</v>
      </c>
      <c r="E457" s="34"/>
      <c r="F457" s="67"/>
      <c r="G457" s="70">
        <v>0</v>
      </c>
      <c r="H457" s="70">
        <v>0</v>
      </c>
      <c r="I457" s="70">
        <v>2</v>
      </c>
      <c r="J457" s="70">
        <v>2</v>
      </c>
      <c r="K457" s="71">
        <v>0</v>
      </c>
      <c r="L457" s="71">
        <v>0</v>
      </c>
      <c r="M457" s="71">
        <v>18</v>
      </c>
      <c r="N457" s="71">
        <v>18</v>
      </c>
    </row>
    <row r="458" spans="1:14" ht="15" customHeight="1">
      <c r="A458" s="9"/>
      <c r="B458" s="49" t="s">
        <v>28</v>
      </c>
      <c r="C458" s="66">
        <v>110</v>
      </c>
      <c r="D458" s="66">
        <v>160</v>
      </c>
      <c r="E458" s="34"/>
      <c r="F458" s="67"/>
      <c r="G458" s="70">
        <v>0</v>
      </c>
      <c r="H458" s="70">
        <v>0</v>
      </c>
      <c r="I458" s="70">
        <v>0</v>
      </c>
      <c r="J458" s="71">
        <v>0</v>
      </c>
      <c r="K458" s="71">
        <v>0</v>
      </c>
      <c r="L458" s="71">
        <v>0</v>
      </c>
      <c r="M458" s="71">
        <v>0</v>
      </c>
      <c r="N458" s="71">
        <v>0</v>
      </c>
    </row>
    <row r="459" spans="1:14" ht="44.25" customHeight="1">
      <c r="A459" s="9"/>
      <c r="B459" s="48" t="s">
        <v>172</v>
      </c>
      <c r="C459" s="66"/>
      <c r="D459" s="66"/>
      <c r="E459" s="34" t="s">
        <v>24</v>
      </c>
      <c r="F459" s="87" t="s">
        <v>274</v>
      </c>
      <c r="G459" s="68">
        <v>9.7200000000000006</v>
      </c>
      <c r="H459" s="68">
        <v>14.7</v>
      </c>
      <c r="I459" s="68">
        <v>11.6</v>
      </c>
      <c r="J459" s="69">
        <v>17.7</v>
      </c>
      <c r="K459" s="69">
        <v>13.73</v>
      </c>
      <c r="L459" s="69">
        <v>16.649999999999999</v>
      </c>
      <c r="M459" s="69">
        <v>206.8</v>
      </c>
      <c r="N459" s="69">
        <v>289.89999999999998</v>
      </c>
    </row>
    <row r="460" spans="1:14" ht="15" customHeight="1">
      <c r="A460" s="9"/>
      <c r="B460" s="49" t="s">
        <v>36</v>
      </c>
      <c r="C460" s="66">
        <v>73</v>
      </c>
      <c r="D460" s="66">
        <v>85</v>
      </c>
      <c r="E460" s="34"/>
      <c r="F460" s="67"/>
      <c r="G460" s="70">
        <v>9.56</v>
      </c>
      <c r="H460" s="70">
        <v>11.19</v>
      </c>
      <c r="I460" s="70">
        <v>3.32</v>
      </c>
      <c r="J460" s="71">
        <v>12.06</v>
      </c>
      <c r="K460" s="71">
        <v>0</v>
      </c>
      <c r="L460" s="71">
        <v>0</v>
      </c>
      <c r="M460" s="71">
        <v>94.93</v>
      </c>
      <c r="N460" s="71">
        <v>172.48</v>
      </c>
    </row>
    <row r="461" spans="1:14" ht="15" customHeight="1">
      <c r="A461" s="9"/>
      <c r="B461" s="56" t="s">
        <v>72</v>
      </c>
      <c r="C461" s="66">
        <v>6</v>
      </c>
      <c r="D461" s="66">
        <v>10</v>
      </c>
      <c r="E461" s="34"/>
      <c r="F461" s="67"/>
      <c r="G461" s="70">
        <v>0.41</v>
      </c>
      <c r="H461" s="70">
        <v>0.68</v>
      </c>
      <c r="I461" s="70">
        <v>0.05</v>
      </c>
      <c r="J461" s="70">
        <v>0.08</v>
      </c>
      <c r="K461" s="71">
        <v>4.63</v>
      </c>
      <c r="L461" s="71">
        <v>10.18</v>
      </c>
      <c r="M461" s="71">
        <v>10.69</v>
      </c>
      <c r="N461" s="71">
        <v>35.85</v>
      </c>
    </row>
    <row r="462" spans="1:14" ht="15" customHeight="1">
      <c r="A462" s="9"/>
      <c r="B462" s="49" t="s">
        <v>156</v>
      </c>
      <c r="C462" s="66">
        <v>144</v>
      </c>
      <c r="D462" s="66">
        <v>180</v>
      </c>
      <c r="E462" s="34"/>
      <c r="F462" s="67"/>
      <c r="G462" s="70">
        <v>2.0099999999999998</v>
      </c>
      <c r="H462" s="70">
        <v>2.1</v>
      </c>
      <c r="I462" s="70">
        <v>0.32</v>
      </c>
      <c r="J462" s="70">
        <v>0.4</v>
      </c>
      <c r="K462" s="71">
        <v>6.19</v>
      </c>
      <c r="L462" s="71">
        <v>3.92</v>
      </c>
      <c r="M462" s="71">
        <v>32.25</v>
      </c>
      <c r="N462" s="71">
        <v>24.78</v>
      </c>
    </row>
    <row r="463" spans="1:14" ht="15" customHeight="1">
      <c r="A463" s="9"/>
      <c r="B463" s="49" t="s">
        <v>41</v>
      </c>
      <c r="C463" s="73">
        <v>8</v>
      </c>
      <c r="D463" s="66">
        <v>10</v>
      </c>
      <c r="E463" s="72"/>
      <c r="F463" s="67"/>
      <c r="G463" s="70">
        <v>0.09</v>
      </c>
      <c r="H463" s="70">
        <v>0.11</v>
      </c>
      <c r="I463" s="70">
        <v>0.01</v>
      </c>
      <c r="J463" s="70">
        <v>0.01</v>
      </c>
      <c r="K463" s="71">
        <v>0.64</v>
      </c>
      <c r="L463" s="71">
        <v>0.64</v>
      </c>
      <c r="M463" s="71">
        <v>3.41</v>
      </c>
      <c r="N463" s="71">
        <v>3.41</v>
      </c>
    </row>
    <row r="464" spans="1:14" ht="15" customHeight="1">
      <c r="A464" s="9"/>
      <c r="B464" s="49" t="s">
        <v>43</v>
      </c>
      <c r="C464" s="66">
        <v>3</v>
      </c>
      <c r="D464" s="66">
        <v>3</v>
      </c>
      <c r="E464" s="34"/>
      <c r="F464" s="67"/>
      <c r="G464" s="70">
        <v>0</v>
      </c>
      <c r="H464" s="70">
        <v>0</v>
      </c>
      <c r="I464" s="70">
        <v>3</v>
      </c>
      <c r="J464" s="71">
        <v>3</v>
      </c>
      <c r="K464" s="71">
        <v>0</v>
      </c>
      <c r="L464" s="71">
        <v>0</v>
      </c>
      <c r="M464" s="71">
        <v>27</v>
      </c>
      <c r="N464" s="71">
        <v>27</v>
      </c>
    </row>
    <row r="465" spans="1:14" ht="15" customHeight="1">
      <c r="A465" s="9"/>
      <c r="B465" s="48" t="s">
        <v>89</v>
      </c>
      <c r="C465" s="66"/>
      <c r="D465" s="66"/>
      <c r="E465" s="34"/>
      <c r="F465" s="67"/>
      <c r="G465" s="70"/>
      <c r="H465" s="70"/>
      <c r="I465" s="70"/>
      <c r="J465" s="71"/>
      <c r="K465" s="71"/>
      <c r="L465" s="71"/>
      <c r="M465" s="71"/>
      <c r="N465" s="71"/>
    </row>
    <row r="466" spans="1:14" ht="15" customHeight="1">
      <c r="A466" s="9"/>
      <c r="B466" s="49" t="s">
        <v>42</v>
      </c>
      <c r="C466" s="73" t="s">
        <v>108</v>
      </c>
      <c r="D466" s="73" t="s">
        <v>108</v>
      </c>
      <c r="E466" s="88"/>
      <c r="F466" s="67"/>
      <c r="G466" s="70">
        <v>0.09</v>
      </c>
      <c r="H466" s="70">
        <v>0.09</v>
      </c>
      <c r="I466" s="70">
        <v>0</v>
      </c>
      <c r="J466" s="70">
        <v>0</v>
      </c>
      <c r="K466" s="71">
        <v>0.23</v>
      </c>
      <c r="L466" s="71">
        <v>0.23</v>
      </c>
      <c r="M466" s="71">
        <v>1.35</v>
      </c>
      <c r="N466" s="71">
        <v>1.35</v>
      </c>
    </row>
    <row r="467" spans="1:14" ht="15" customHeight="1">
      <c r="A467" s="9"/>
      <c r="B467" s="49" t="s">
        <v>44</v>
      </c>
      <c r="C467" s="66">
        <v>13</v>
      </c>
      <c r="D467" s="66">
        <v>13</v>
      </c>
      <c r="E467" s="72"/>
      <c r="F467" s="67"/>
      <c r="G467" s="70">
        <v>0.28000000000000003</v>
      </c>
      <c r="H467" s="70">
        <v>0.21</v>
      </c>
      <c r="I467" s="70">
        <v>1.62</v>
      </c>
      <c r="J467" s="70">
        <v>0.48</v>
      </c>
      <c r="K467" s="71">
        <v>0.43</v>
      </c>
      <c r="L467" s="71">
        <v>7.0000000000000007E-2</v>
      </c>
      <c r="M467" s="71">
        <v>17.510000000000002</v>
      </c>
      <c r="N467" s="71">
        <v>4.37</v>
      </c>
    </row>
    <row r="468" spans="1:14" ht="15" customHeight="1">
      <c r="A468" s="9"/>
      <c r="B468" s="49" t="s">
        <v>88</v>
      </c>
      <c r="C468" s="66">
        <v>2</v>
      </c>
      <c r="D468" s="66">
        <v>2</v>
      </c>
      <c r="E468" s="34"/>
      <c r="F468" s="67"/>
      <c r="G468" s="78">
        <v>0.22</v>
      </c>
      <c r="H468" s="78">
        <v>0.22</v>
      </c>
      <c r="I468" s="78">
        <v>0.02</v>
      </c>
      <c r="J468" s="78">
        <v>0.02</v>
      </c>
      <c r="K468" s="79">
        <v>1.6</v>
      </c>
      <c r="L468" s="79">
        <v>1.6</v>
      </c>
      <c r="M468" s="79">
        <v>5.66</v>
      </c>
      <c r="N468" s="79">
        <v>5.66</v>
      </c>
    </row>
    <row r="469" spans="1:14" ht="15" customHeight="1">
      <c r="A469" s="9"/>
      <c r="B469" s="56" t="s">
        <v>15</v>
      </c>
      <c r="C469" s="66">
        <v>2</v>
      </c>
      <c r="D469" s="66">
        <v>2</v>
      </c>
      <c r="E469" s="72"/>
      <c r="F469" s="67"/>
      <c r="G469" s="70">
        <v>0.01</v>
      </c>
      <c r="H469" s="70">
        <v>0.01</v>
      </c>
      <c r="I469" s="70">
        <v>1.65</v>
      </c>
      <c r="J469" s="70">
        <v>1.65</v>
      </c>
      <c r="K469" s="71">
        <v>0.01</v>
      </c>
      <c r="L469" s="71">
        <v>0.01</v>
      </c>
      <c r="M469" s="71">
        <v>14</v>
      </c>
      <c r="N469" s="71">
        <v>15</v>
      </c>
    </row>
    <row r="470" spans="1:14" ht="15" customHeight="1">
      <c r="A470" s="9"/>
      <c r="B470" s="48" t="s">
        <v>81</v>
      </c>
      <c r="C470" s="66">
        <v>42</v>
      </c>
      <c r="D470" s="125">
        <v>62</v>
      </c>
      <c r="E470" s="72" t="s">
        <v>82</v>
      </c>
      <c r="F470" s="124" t="s">
        <v>47</v>
      </c>
      <c r="G470" s="68">
        <v>0.28000000000000003</v>
      </c>
      <c r="H470" s="68">
        <v>0.42</v>
      </c>
      <c r="I470" s="68">
        <v>0.04</v>
      </c>
      <c r="J470" s="69">
        <v>0.06</v>
      </c>
      <c r="K470" s="69">
        <v>0.76</v>
      </c>
      <c r="L470" s="69">
        <v>1.1399999999999999</v>
      </c>
      <c r="M470" s="69">
        <v>4.4000000000000004</v>
      </c>
      <c r="N470" s="69">
        <v>6.6</v>
      </c>
    </row>
    <row r="471" spans="1:14" ht="31.5" customHeight="1">
      <c r="A471" s="9"/>
      <c r="B471" s="48" t="s">
        <v>56</v>
      </c>
      <c r="C471" s="66"/>
      <c r="D471" s="66"/>
      <c r="E471" s="34" t="s">
        <v>35</v>
      </c>
      <c r="F471" s="67" t="s">
        <v>24</v>
      </c>
      <c r="G471" s="68">
        <v>7.0000000000000007E-2</v>
      </c>
      <c r="H471" s="68">
        <v>0.08</v>
      </c>
      <c r="I471" s="68">
        <v>7.0000000000000007E-2</v>
      </c>
      <c r="J471" s="69">
        <v>0.08</v>
      </c>
      <c r="K471" s="69">
        <v>7.67</v>
      </c>
      <c r="L471" s="69">
        <v>8.86</v>
      </c>
      <c r="M471" s="69">
        <v>31.99</v>
      </c>
      <c r="N471" s="69">
        <v>36.93</v>
      </c>
    </row>
    <row r="472" spans="1:14" ht="15" customHeight="1">
      <c r="A472" s="9"/>
      <c r="B472" s="49" t="s">
        <v>57</v>
      </c>
      <c r="C472" s="66">
        <v>20</v>
      </c>
      <c r="D472" s="66">
        <v>22</v>
      </c>
      <c r="E472" s="72"/>
      <c r="F472" s="67"/>
      <c r="G472" s="70">
        <v>7.0000000000000007E-2</v>
      </c>
      <c r="H472" s="70">
        <v>0.08</v>
      </c>
      <c r="I472" s="70">
        <v>7.0000000000000007E-2</v>
      </c>
      <c r="J472" s="71">
        <v>0.08</v>
      </c>
      <c r="K472" s="71">
        <v>1.67</v>
      </c>
      <c r="L472" s="71">
        <v>1.86</v>
      </c>
      <c r="M472" s="71">
        <v>7.99</v>
      </c>
      <c r="N472" s="71">
        <v>8.93</v>
      </c>
    </row>
    <row r="473" spans="1:14" ht="15" customHeight="1">
      <c r="A473" s="9"/>
      <c r="B473" s="49" t="s">
        <v>26</v>
      </c>
      <c r="C473" s="66">
        <v>6</v>
      </c>
      <c r="D473" s="66">
        <v>7</v>
      </c>
      <c r="E473" s="72"/>
      <c r="F473" s="67"/>
      <c r="G473" s="70">
        <v>0</v>
      </c>
      <c r="H473" s="70">
        <v>0</v>
      </c>
      <c r="I473" s="70">
        <v>0</v>
      </c>
      <c r="J473" s="71">
        <v>0</v>
      </c>
      <c r="K473" s="71">
        <v>6</v>
      </c>
      <c r="L473" s="71">
        <v>7</v>
      </c>
      <c r="M473" s="71">
        <v>24</v>
      </c>
      <c r="N473" s="71">
        <v>28</v>
      </c>
    </row>
    <row r="474" spans="1:14" ht="15" customHeight="1">
      <c r="A474" s="9"/>
      <c r="B474" s="49" t="s">
        <v>28</v>
      </c>
      <c r="C474" s="66">
        <v>160</v>
      </c>
      <c r="D474" s="66">
        <v>190</v>
      </c>
      <c r="E474" s="72"/>
      <c r="F474" s="67"/>
      <c r="G474" s="70">
        <v>0</v>
      </c>
      <c r="H474" s="70">
        <v>0</v>
      </c>
      <c r="I474" s="70">
        <v>0</v>
      </c>
      <c r="J474" s="71">
        <v>0</v>
      </c>
      <c r="K474" s="71">
        <v>0</v>
      </c>
      <c r="L474" s="71">
        <v>0</v>
      </c>
      <c r="M474" s="71">
        <v>0</v>
      </c>
      <c r="N474" s="71">
        <v>0</v>
      </c>
    </row>
    <row r="475" spans="1:14" ht="15" customHeight="1">
      <c r="A475" s="10"/>
      <c r="B475" s="52" t="s">
        <v>58</v>
      </c>
      <c r="C475" s="76">
        <v>20</v>
      </c>
      <c r="D475" s="76">
        <v>27</v>
      </c>
      <c r="E475" s="100" t="s">
        <v>59</v>
      </c>
      <c r="F475" s="67" t="s">
        <v>222</v>
      </c>
      <c r="G475" s="101">
        <v>1.52</v>
      </c>
      <c r="H475" s="68">
        <v>2.0499999999999998</v>
      </c>
      <c r="I475" s="101">
        <v>0.16</v>
      </c>
      <c r="J475" s="69">
        <v>0.22</v>
      </c>
      <c r="K475" s="102">
        <v>9.8000000000000007</v>
      </c>
      <c r="L475" s="69">
        <v>13.8</v>
      </c>
      <c r="M475" s="102">
        <v>47</v>
      </c>
      <c r="N475" s="69">
        <v>67.599999999999994</v>
      </c>
    </row>
    <row r="476" spans="1:14" ht="15" customHeight="1">
      <c r="A476" s="10"/>
      <c r="B476" s="52" t="s">
        <v>60</v>
      </c>
      <c r="C476" s="76">
        <v>28</v>
      </c>
      <c r="D476" s="76">
        <v>35</v>
      </c>
      <c r="E476" s="100" t="s">
        <v>61</v>
      </c>
      <c r="F476" s="99" t="s">
        <v>223</v>
      </c>
      <c r="G476" s="101">
        <v>1.57</v>
      </c>
      <c r="H476" s="101">
        <v>1.96</v>
      </c>
      <c r="I476" s="101">
        <v>0.31</v>
      </c>
      <c r="J476" s="102">
        <v>0.39</v>
      </c>
      <c r="K476" s="102">
        <v>13.8</v>
      </c>
      <c r="L476" s="102">
        <v>17.3</v>
      </c>
      <c r="M476" s="102">
        <v>65</v>
      </c>
      <c r="N476" s="102">
        <v>81</v>
      </c>
    </row>
    <row r="477" spans="1:14" ht="15" customHeight="1">
      <c r="A477" s="16" t="s">
        <v>62</v>
      </c>
      <c r="B477" s="53"/>
      <c r="C477" s="110"/>
      <c r="D477" s="110"/>
      <c r="E477" s="81"/>
      <c r="F477" s="82"/>
      <c r="G477" s="83">
        <f t="shared" ref="G477:N477" si="24">G447+G459+G470+G471+G475+G476</f>
        <v>17.690000000000001</v>
      </c>
      <c r="H477" s="83">
        <f t="shared" si="24"/>
        <v>24.150000000000002</v>
      </c>
      <c r="I477" s="83">
        <f t="shared" si="24"/>
        <v>18.639999999999997</v>
      </c>
      <c r="J477" s="83">
        <f t="shared" si="24"/>
        <v>25.229999999999997</v>
      </c>
      <c r="K477" s="83">
        <f t="shared" si="24"/>
        <v>52.92</v>
      </c>
      <c r="L477" s="83">
        <f t="shared" si="24"/>
        <v>66.63</v>
      </c>
      <c r="M477" s="83">
        <f t="shared" si="24"/>
        <v>461.95</v>
      </c>
      <c r="N477" s="83">
        <f t="shared" si="24"/>
        <v>599.70000000000005</v>
      </c>
    </row>
    <row r="478" spans="1:14" ht="15" customHeight="1">
      <c r="A478" s="25" t="s">
        <v>63</v>
      </c>
      <c r="B478" s="53"/>
      <c r="C478" s="80"/>
      <c r="D478" s="80"/>
      <c r="E478" s="81"/>
      <c r="F478" s="84"/>
      <c r="G478" s="116"/>
      <c r="H478" s="116"/>
      <c r="I478" s="116"/>
      <c r="J478" s="86"/>
      <c r="K478" s="86"/>
      <c r="L478" s="86"/>
      <c r="M478" s="86"/>
      <c r="N478" s="86"/>
    </row>
    <row r="479" spans="1:14" ht="29.25" customHeight="1">
      <c r="A479" s="9"/>
      <c r="B479" s="48" t="s">
        <v>173</v>
      </c>
      <c r="C479" s="66"/>
      <c r="D479" s="66"/>
      <c r="E479" s="34" t="s">
        <v>174</v>
      </c>
      <c r="F479" s="72" t="s">
        <v>239</v>
      </c>
      <c r="G479" s="68">
        <v>11.56</v>
      </c>
      <c r="H479" s="68">
        <v>14.76</v>
      </c>
      <c r="I479" s="68">
        <v>5.34</v>
      </c>
      <c r="J479" s="69">
        <v>7.02</v>
      </c>
      <c r="K479" s="69">
        <v>26.06</v>
      </c>
      <c r="L479" s="69">
        <v>37.840000000000003</v>
      </c>
      <c r="M479" s="69">
        <v>179.87</v>
      </c>
      <c r="N479" s="69">
        <v>246.73</v>
      </c>
    </row>
    <row r="480" spans="1:14" ht="15" customHeight="1">
      <c r="A480" s="9"/>
      <c r="B480" s="49" t="s">
        <v>87</v>
      </c>
      <c r="C480" s="66">
        <v>72</v>
      </c>
      <c r="D480" s="66">
        <v>90</v>
      </c>
      <c r="E480" s="34"/>
      <c r="F480" s="67"/>
      <c r="G480" s="70">
        <v>8.5399999999999991</v>
      </c>
      <c r="H480" s="70">
        <v>10.67</v>
      </c>
      <c r="I480" s="70">
        <v>3.03</v>
      </c>
      <c r="J480" s="71">
        <v>3.78</v>
      </c>
      <c r="K480" s="71">
        <v>1.42</v>
      </c>
      <c r="L480" s="71">
        <v>1.77</v>
      </c>
      <c r="M480" s="71">
        <v>67.38</v>
      </c>
      <c r="N480" s="71">
        <v>84.22</v>
      </c>
    </row>
    <row r="481" spans="1:14" ht="15" customHeight="1">
      <c r="A481" s="9"/>
      <c r="B481" s="49" t="s">
        <v>88</v>
      </c>
      <c r="C481" s="66">
        <v>15</v>
      </c>
      <c r="D481" s="66">
        <v>17</v>
      </c>
      <c r="E481" s="34"/>
      <c r="F481" s="67"/>
      <c r="G481" s="70">
        <v>1.66</v>
      </c>
      <c r="H481" s="70">
        <v>2.12</v>
      </c>
      <c r="I481" s="70">
        <v>0.22</v>
      </c>
      <c r="J481" s="70">
        <v>0.28000000000000003</v>
      </c>
      <c r="K481" s="71">
        <v>10.98</v>
      </c>
      <c r="L481" s="71">
        <v>12.44</v>
      </c>
      <c r="M481" s="71">
        <v>22.74</v>
      </c>
      <c r="N481" s="71">
        <v>29.1</v>
      </c>
    </row>
    <row r="482" spans="1:14" ht="15" customHeight="1">
      <c r="A482" s="9"/>
      <c r="B482" s="49" t="s">
        <v>13</v>
      </c>
      <c r="C482" s="66">
        <v>5.5</v>
      </c>
      <c r="D482" s="66">
        <v>5.5</v>
      </c>
      <c r="E482" s="34"/>
      <c r="F482" s="67"/>
      <c r="G482" s="70">
        <v>0.28999999999999998</v>
      </c>
      <c r="H482" s="70">
        <v>0.28999999999999998</v>
      </c>
      <c r="I482" s="70">
        <v>0.21</v>
      </c>
      <c r="J482" s="70">
        <v>0.21</v>
      </c>
      <c r="K482" s="71">
        <v>0.03</v>
      </c>
      <c r="L482" s="71">
        <v>0.03</v>
      </c>
      <c r="M482" s="71">
        <v>3.17</v>
      </c>
      <c r="N482" s="71">
        <v>3.17</v>
      </c>
    </row>
    <row r="483" spans="1:14" ht="15" customHeight="1">
      <c r="A483" s="9"/>
      <c r="B483" s="49" t="s">
        <v>26</v>
      </c>
      <c r="C483" s="66">
        <v>3</v>
      </c>
      <c r="D483" s="66">
        <v>3.5</v>
      </c>
      <c r="E483" s="34"/>
      <c r="F483" s="67"/>
      <c r="G483" s="70">
        <v>0</v>
      </c>
      <c r="H483" s="70">
        <v>0</v>
      </c>
      <c r="I483" s="70">
        <v>0</v>
      </c>
      <c r="J483" s="71">
        <v>0</v>
      </c>
      <c r="K483" s="71">
        <v>3</v>
      </c>
      <c r="L483" s="71">
        <v>3.5</v>
      </c>
      <c r="M483" s="71">
        <v>12</v>
      </c>
      <c r="N483" s="71">
        <v>14</v>
      </c>
    </row>
    <row r="484" spans="1:14" ht="15" customHeight="1">
      <c r="A484" s="9"/>
      <c r="B484" s="49" t="s">
        <v>175</v>
      </c>
      <c r="C484" s="66">
        <v>10</v>
      </c>
      <c r="D484" s="66">
        <v>15</v>
      </c>
      <c r="E484" s="34"/>
      <c r="F484" s="67"/>
      <c r="G484" s="70">
        <v>0.51</v>
      </c>
      <c r="H484" s="70">
        <v>0.83</v>
      </c>
      <c r="I484" s="70">
        <v>0.02</v>
      </c>
      <c r="J484" s="70">
        <v>0.04</v>
      </c>
      <c r="K484" s="71">
        <v>5.09</v>
      </c>
      <c r="L484" s="71">
        <v>8.15</v>
      </c>
      <c r="M484" s="71">
        <v>23.14</v>
      </c>
      <c r="N484" s="71">
        <v>37</v>
      </c>
    </row>
    <row r="485" spans="1:14" ht="15" customHeight="1">
      <c r="A485" s="9"/>
      <c r="B485" s="49" t="s">
        <v>15</v>
      </c>
      <c r="C485" s="66">
        <v>1</v>
      </c>
      <c r="D485" s="66">
        <v>2</v>
      </c>
      <c r="E485" s="34"/>
      <c r="F485" s="67"/>
      <c r="G485" s="70">
        <v>0</v>
      </c>
      <c r="H485" s="70">
        <v>0.01</v>
      </c>
      <c r="I485" s="70">
        <v>0.82</v>
      </c>
      <c r="J485" s="70">
        <v>1.65</v>
      </c>
      <c r="K485" s="71">
        <v>0</v>
      </c>
      <c r="L485" s="71">
        <v>0.01</v>
      </c>
      <c r="M485" s="71">
        <v>7</v>
      </c>
      <c r="N485" s="71">
        <v>14.96</v>
      </c>
    </row>
    <row r="486" spans="1:14" ht="15" customHeight="1">
      <c r="A486" s="9"/>
      <c r="B486" s="49" t="s">
        <v>43</v>
      </c>
      <c r="C486" s="66">
        <v>1</v>
      </c>
      <c r="D486" s="66">
        <v>1</v>
      </c>
      <c r="E486" s="72"/>
      <c r="F486" s="72"/>
      <c r="G486" s="70">
        <v>0</v>
      </c>
      <c r="H486" s="70">
        <v>0</v>
      </c>
      <c r="I486" s="70">
        <v>1</v>
      </c>
      <c r="J486" s="70">
        <v>1</v>
      </c>
      <c r="K486" s="71">
        <v>0</v>
      </c>
      <c r="L486" s="71">
        <v>0</v>
      </c>
      <c r="M486" s="71">
        <v>9</v>
      </c>
      <c r="N486" s="71">
        <v>9</v>
      </c>
    </row>
    <row r="487" spans="1:14" ht="15" customHeight="1">
      <c r="A487" s="9"/>
      <c r="B487" s="49" t="s">
        <v>176</v>
      </c>
      <c r="C487" s="66">
        <v>20</v>
      </c>
      <c r="D487" s="66">
        <v>30</v>
      </c>
      <c r="E487" s="34"/>
      <c r="F487" s="67"/>
      <c r="G487" s="70">
        <v>0.56000000000000005</v>
      </c>
      <c r="H487" s="70">
        <v>0.84</v>
      </c>
      <c r="I487" s="70">
        <v>0.04</v>
      </c>
      <c r="J487" s="70">
        <v>0.06</v>
      </c>
      <c r="K487" s="70">
        <v>5.54</v>
      </c>
      <c r="L487" s="70">
        <v>11.94</v>
      </c>
      <c r="M487" s="71">
        <v>35.44</v>
      </c>
      <c r="N487" s="71">
        <v>55.28</v>
      </c>
    </row>
    <row r="488" spans="1:14" ht="30" customHeight="1">
      <c r="A488" s="9"/>
      <c r="B488" s="48" t="s">
        <v>67</v>
      </c>
      <c r="C488" s="66">
        <v>150</v>
      </c>
      <c r="D488" s="66">
        <v>180</v>
      </c>
      <c r="E488" s="152" t="s">
        <v>35</v>
      </c>
      <c r="F488" s="67" t="s">
        <v>24</v>
      </c>
      <c r="G488" s="68">
        <v>3.77</v>
      </c>
      <c r="H488" s="68">
        <v>4.3499999999999996</v>
      </c>
      <c r="I488" s="68">
        <v>3.25</v>
      </c>
      <c r="J488" s="69">
        <v>3.75</v>
      </c>
      <c r="K488" s="69">
        <v>6.02</v>
      </c>
      <c r="L488" s="69">
        <v>7.2</v>
      </c>
      <c r="M488" s="69">
        <v>70</v>
      </c>
      <c r="N488" s="69">
        <v>81</v>
      </c>
    </row>
    <row r="489" spans="1:14" ht="15" customHeight="1">
      <c r="A489" s="16" t="s">
        <v>68</v>
      </c>
      <c r="B489" s="53"/>
      <c r="C489" s="110"/>
      <c r="D489" s="109"/>
      <c r="E489" s="81"/>
      <c r="F489" s="84"/>
      <c r="G489" s="83">
        <f t="shared" ref="G489:N489" si="25">G479+G488</f>
        <v>15.33</v>
      </c>
      <c r="H489" s="83">
        <f t="shared" si="25"/>
        <v>19.11</v>
      </c>
      <c r="I489" s="83">
        <f t="shared" si="25"/>
        <v>8.59</v>
      </c>
      <c r="J489" s="117">
        <f t="shared" si="25"/>
        <v>10.77</v>
      </c>
      <c r="K489" s="83">
        <f t="shared" si="25"/>
        <v>32.08</v>
      </c>
      <c r="L489" s="117">
        <f t="shared" si="25"/>
        <v>45.040000000000006</v>
      </c>
      <c r="M489" s="83">
        <f t="shared" si="25"/>
        <v>249.87</v>
      </c>
      <c r="N489" s="117">
        <f t="shared" si="25"/>
        <v>327.73</v>
      </c>
    </row>
    <row r="490" spans="1:14" ht="15" customHeight="1">
      <c r="A490" s="17" t="s">
        <v>69</v>
      </c>
      <c r="B490" s="54"/>
      <c r="C490" s="109"/>
      <c r="D490" s="110"/>
      <c r="E490" s="111"/>
      <c r="F490" s="82"/>
      <c r="G490" s="83">
        <f t="shared" ref="G490:N490" si="26">G445+G477+G489</f>
        <v>44.31</v>
      </c>
      <c r="H490" s="83">
        <f t="shared" si="26"/>
        <v>56.71</v>
      </c>
      <c r="I490" s="83">
        <f t="shared" si="26"/>
        <v>41.56</v>
      </c>
      <c r="J490" s="83">
        <f t="shared" si="26"/>
        <v>52.36999999999999</v>
      </c>
      <c r="K490" s="117">
        <f t="shared" si="26"/>
        <v>140.29000000000002</v>
      </c>
      <c r="L490" s="83">
        <f t="shared" si="26"/>
        <v>178.01999999999998</v>
      </c>
      <c r="M490" s="117">
        <f t="shared" si="26"/>
        <v>1104.6500000000001</v>
      </c>
      <c r="N490" s="83">
        <f t="shared" si="26"/>
        <v>1419.66</v>
      </c>
    </row>
    <row r="491" spans="1:14" ht="15" customHeight="1">
      <c r="A491" s="185" t="s">
        <v>177</v>
      </c>
      <c r="B491" s="180"/>
      <c r="C491" s="181"/>
      <c r="D491" s="181"/>
      <c r="E491" s="182"/>
      <c r="F491" s="182"/>
      <c r="G491" s="182"/>
      <c r="H491" s="182"/>
      <c r="I491" s="182"/>
      <c r="J491" s="182"/>
      <c r="K491" s="182"/>
      <c r="L491" s="182"/>
      <c r="M491" s="182"/>
      <c r="N491" s="182"/>
    </row>
    <row r="492" spans="1:14" ht="15" customHeight="1">
      <c r="A492" s="3" t="s">
        <v>9</v>
      </c>
      <c r="B492" s="61"/>
      <c r="C492" s="128"/>
      <c r="D492" s="128"/>
      <c r="E492" s="149"/>
      <c r="F492" s="149"/>
      <c r="G492" s="116"/>
      <c r="H492" s="116"/>
      <c r="I492" s="116"/>
      <c r="J492" s="116"/>
      <c r="K492" s="86"/>
      <c r="L492" s="86"/>
      <c r="M492" s="86"/>
      <c r="N492" s="86"/>
    </row>
    <row r="493" spans="1:14" ht="30.75" customHeight="1">
      <c r="A493" s="9"/>
      <c r="B493" s="48" t="s">
        <v>178</v>
      </c>
      <c r="C493" s="66"/>
      <c r="D493" s="66"/>
      <c r="E493" s="72" t="s">
        <v>35</v>
      </c>
      <c r="F493" s="87" t="s">
        <v>240</v>
      </c>
      <c r="G493" s="68">
        <v>4.1900000000000004</v>
      </c>
      <c r="H493" s="68">
        <v>5.01</v>
      </c>
      <c r="I493" s="68">
        <v>5.59</v>
      </c>
      <c r="J493" s="69">
        <v>8.48</v>
      </c>
      <c r="K493" s="69">
        <v>18.61</v>
      </c>
      <c r="L493" s="69">
        <v>25.17</v>
      </c>
      <c r="M493" s="69">
        <v>122.4</v>
      </c>
      <c r="N493" s="69">
        <v>197.44</v>
      </c>
    </row>
    <row r="494" spans="1:14" ht="15" customHeight="1">
      <c r="A494" s="9"/>
      <c r="B494" s="49" t="s">
        <v>179</v>
      </c>
      <c r="C494" s="66">
        <v>15</v>
      </c>
      <c r="D494" s="66">
        <v>23</v>
      </c>
      <c r="E494" s="72"/>
      <c r="F494" s="72"/>
      <c r="G494" s="70">
        <v>0.67</v>
      </c>
      <c r="H494" s="70">
        <v>0.98</v>
      </c>
      <c r="I494" s="70">
        <v>0.08</v>
      </c>
      <c r="J494" s="71">
        <v>0.73</v>
      </c>
      <c r="K494" s="71">
        <v>9.81</v>
      </c>
      <c r="L494" s="71">
        <v>15.04</v>
      </c>
      <c r="M494" s="71">
        <v>22.67</v>
      </c>
      <c r="N494" s="71">
        <v>78.989999999999995</v>
      </c>
    </row>
    <row r="495" spans="1:14" ht="15" customHeight="1">
      <c r="A495" s="9"/>
      <c r="B495" s="49" t="s">
        <v>14</v>
      </c>
      <c r="C495" s="66">
        <v>140</v>
      </c>
      <c r="D495" s="66">
        <v>160</v>
      </c>
      <c r="E495" s="72"/>
      <c r="F495" s="67"/>
      <c r="G495" s="70">
        <v>3.51</v>
      </c>
      <c r="H495" s="70">
        <v>4.0199999999999996</v>
      </c>
      <c r="I495" s="70">
        <v>3.03</v>
      </c>
      <c r="J495" s="70">
        <v>4.46</v>
      </c>
      <c r="K495" s="71">
        <v>5.78</v>
      </c>
      <c r="L495" s="71">
        <v>6.61</v>
      </c>
      <c r="M495" s="71">
        <v>65.33</v>
      </c>
      <c r="N495" s="71">
        <v>74.66</v>
      </c>
    </row>
    <row r="496" spans="1:14" ht="15" customHeight="1">
      <c r="A496" s="24"/>
      <c r="B496" s="49" t="s">
        <v>26</v>
      </c>
      <c r="C496" s="66">
        <v>3</v>
      </c>
      <c r="D496" s="66">
        <v>3.5</v>
      </c>
      <c r="E496" s="72"/>
      <c r="F496" s="72"/>
      <c r="G496" s="70">
        <v>0</v>
      </c>
      <c r="H496" s="70">
        <v>0</v>
      </c>
      <c r="I496" s="70">
        <v>0</v>
      </c>
      <c r="J496" s="71">
        <v>0</v>
      </c>
      <c r="K496" s="71">
        <v>3</v>
      </c>
      <c r="L496" s="71">
        <v>3.5</v>
      </c>
      <c r="M496" s="71">
        <v>12</v>
      </c>
      <c r="N496" s="71">
        <v>14</v>
      </c>
    </row>
    <row r="497" spans="1:14" ht="15" customHeight="1">
      <c r="A497" s="9"/>
      <c r="B497" s="49" t="s">
        <v>15</v>
      </c>
      <c r="C497" s="66">
        <v>3</v>
      </c>
      <c r="D497" s="66">
        <v>4</v>
      </c>
      <c r="E497" s="72"/>
      <c r="F497" s="72"/>
      <c r="G497" s="70">
        <v>0.01</v>
      </c>
      <c r="H497" s="70">
        <v>0.01</v>
      </c>
      <c r="I497" s="70">
        <v>2.48</v>
      </c>
      <c r="J497" s="70">
        <v>3.29</v>
      </c>
      <c r="K497" s="71">
        <v>0.02</v>
      </c>
      <c r="L497" s="71">
        <v>0.02</v>
      </c>
      <c r="M497" s="71">
        <v>22.4</v>
      </c>
      <c r="N497" s="71">
        <v>29.79</v>
      </c>
    </row>
    <row r="498" spans="1:14" ht="15" customHeight="1">
      <c r="A498" s="9"/>
      <c r="B498" s="49" t="s">
        <v>28</v>
      </c>
      <c r="C498" s="66">
        <v>20</v>
      </c>
      <c r="D498" s="66">
        <v>25</v>
      </c>
      <c r="E498" s="72"/>
      <c r="F498" s="72"/>
      <c r="G498" s="70">
        <v>0</v>
      </c>
      <c r="H498" s="70">
        <v>0</v>
      </c>
      <c r="I498" s="70">
        <v>0</v>
      </c>
      <c r="J498" s="71">
        <v>0</v>
      </c>
      <c r="K498" s="71">
        <v>0</v>
      </c>
      <c r="L498" s="71">
        <v>0</v>
      </c>
      <c r="M498" s="71">
        <v>0</v>
      </c>
      <c r="N498" s="71">
        <v>0</v>
      </c>
    </row>
    <row r="499" spans="1:14" ht="30" customHeight="1">
      <c r="A499" s="13"/>
      <c r="B499" s="48" t="s">
        <v>17</v>
      </c>
      <c r="C499" s="73"/>
      <c r="D499" s="73"/>
      <c r="E499" s="72" t="s">
        <v>18</v>
      </c>
      <c r="F499" s="72" t="s">
        <v>241</v>
      </c>
      <c r="G499" s="68">
        <v>1.54</v>
      </c>
      <c r="H499" s="68">
        <v>1.92</v>
      </c>
      <c r="I499" s="68">
        <v>4.29</v>
      </c>
      <c r="J499" s="69">
        <v>4.33</v>
      </c>
      <c r="K499" s="69">
        <v>9.84</v>
      </c>
      <c r="L499" s="69">
        <v>12.84</v>
      </c>
      <c r="M499" s="69">
        <v>84.4</v>
      </c>
      <c r="N499" s="69">
        <v>100.1</v>
      </c>
    </row>
    <row r="500" spans="1:14" ht="15" customHeight="1">
      <c r="A500" s="31"/>
      <c r="B500" s="49" t="s">
        <v>19</v>
      </c>
      <c r="C500" s="73" t="s">
        <v>20</v>
      </c>
      <c r="D500" s="73" t="s">
        <v>226</v>
      </c>
      <c r="E500" s="72"/>
      <c r="F500" s="72"/>
      <c r="G500" s="70">
        <v>1.52</v>
      </c>
      <c r="H500" s="70">
        <v>1.9</v>
      </c>
      <c r="I500" s="70">
        <v>0.16</v>
      </c>
      <c r="J500" s="71">
        <v>0.2</v>
      </c>
      <c r="K500" s="71">
        <v>9.8000000000000007</v>
      </c>
      <c r="L500" s="71">
        <v>12.8</v>
      </c>
      <c r="M500" s="71">
        <v>47</v>
      </c>
      <c r="N500" s="71">
        <v>62.7</v>
      </c>
    </row>
    <row r="501" spans="1:14" ht="15" customHeight="1">
      <c r="A501" s="9"/>
      <c r="B501" s="49" t="s">
        <v>15</v>
      </c>
      <c r="C501" s="66">
        <v>5</v>
      </c>
      <c r="D501" s="66">
        <v>5</v>
      </c>
      <c r="E501" s="72"/>
      <c r="F501" s="72"/>
      <c r="G501" s="70">
        <v>0.02</v>
      </c>
      <c r="H501" s="70">
        <v>0.02</v>
      </c>
      <c r="I501" s="70">
        <v>4.13</v>
      </c>
      <c r="J501" s="70">
        <v>4.13</v>
      </c>
      <c r="K501" s="71">
        <v>0.04</v>
      </c>
      <c r="L501" s="71">
        <v>0.04</v>
      </c>
      <c r="M501" s="71">
        <v>37.4</v>
      </c>
      <c r="N501" s="71">
        <v>37.4</v>
      </c>
    </row>
    <row r="502" spans="1:14" ht="15" customHeight="1">
      <c r="A502" s="35"/>
      <c r="B502" s="48" t="s">
        <v>73</v>
      </c>
      <c r="C502" s="66"/>
      <c r="D502" s="66"/>
      <c r="E502" s="34" t="s">
        <v>24</v>
      </c>
      <c r="F502" s="72" t="s">
        <v>229</v>
      </c>
      <c r="G502" s="68">
        <v>4.46</v>
      </c>
      <c r="H502" s="68">
        <v>4.8</v>
      </c>
      <c r="I502" s="68">
        <v>4.22</v>
      </c>
      <c r="J502" s="69">
        <v>4.54</v>
      </c>
      <c r="K502" s="69">
        <v>10.78</v>
      </c>
      <c r="L502" s="69">
        <v>12.52</v>
      </c>
      <c r="M502" s="69">
        <v>92.71</v>
      </c>
      <c r="N502" s="69">
        <v>104.15</v>
      </c>
    </row>
    <row r="503" spans="1:14" ht="15" customHeight="1">
      <c r="A503" s="35"/>
      <c r="B503" s="49" t="s">
        <v>74</v>
      </c>
      <c r="C503" s="66">
        <v>1</v>
      </c>
      <c r="D503" s="66">
        <v>1.1499999999999999</v>
      </c>
      <c r="E503" s="72"/>
      <c r="F503" s="72"/>
      <c r="G503" s="70">
        <v>0.95</v>
      </c>
      <c r="H503" s="70">
        <v>1.03</v>
      </c>
      <c r="I503" s="70">
        <v>1.19</v>
      </c>
      <c r="J503" s="70">
        <v>1.29</v>
      </c>
      <c r="K503" s="71">
        <v>0</v>
      </c>
      <c r="L503" s="71">
        <v>0</v>
      </c>
      <c r="M503" s="71">
        <v>7.38</v>
      </c>
      <c r="N503" s="71">
        <v>8.15</v>
      </c>
    </row>
    <row r="504" spans="1:14" ht="15" customHeight="1">
      <c r="A504" s="35"/>
      <c r="B504" s="49" t="s">
        <v>14</v>
      </c>
      <c r="C504" s="66">
        <v>140</v>
      </c>
      <c r="D504" s="66">
        <v>150</v>
      </c>
      <c r="E504" s="34"/>
      <c r="F504" s="72"/>
      <c r="G504" s="70">
        <v>3.51</v>
      </c>
      <c r="H504" s="70">
        <v>3.77</v>
      </c>
      <c r="I504" s="70">
        <v>3.03</v>
      </c>
      <c r="J504" s="70">
        <v>3.25</v>
      </c>
      <c r="K504" s="71">
        <v>5.78</v>
      </c>
      <c r="L504" s="71">
        <v>6.02</v>
      </c>
      <c r="M504" s="71">
        <v>65.33</v>
      </c>
      <c r="N504" s="71">
        <v>70</v>
      </c>
    </row>
    <row r="505" spans="1:14" ht="15" customHeight="1">
      <c r="A505" s="35"/>
      <c r="B505" s="49" t="s">
        <v>26</v>
      </c>
      <c r="C505" s="66">
        <v>5</v>
      </c>
      <c r="D505" s="66">
        <v>6.5</v>
      </c>
      <c r="E505" s="34"/>
      <c r="F505" s="72"/>
      <c r="G505" s="70">
        <v>0</v>
      </c>
      <c r="H505" s="70">
        <v>0</v>
      </c>
      <c r="I505" s="70">
        <v>0</v>
      </c>
      <c r="J505" s="71">
        <v>0</v>
      </c>
      <c r="K505" s="71">
        <v>6</v>
      </c>
      <c r="L505" s="71">
        <v>6.5</v>
      </c>
      <c r="M505" s="71">
        <v>24</v>
      </c>
      <c r="N505" s="71">
        <v>26</v>
      </c>
    </row>
    <row r="506" spans="1:14" ht="15" customHeight="1">
      <c r="A506" s="35"/>
      <c r="B506" s="49" t="s">
        <v>28</v>
      </c>
      <c r="C506" s="66">
        <v>35</v>
      </c>
      <c r="D506" s="66">
        <v>50</v>
      </c>
      <c r="E506" s="34"/>
      <c r="F506" s="72"/>
      <c r="G506" s="70">
        <v>0</v>
      </c>
      <c r="H506" s="70">
        <v>0</v>
      </c>
      <c r="I506" s="70">
        <v>0</v>
      </c>
      <c r="J506" s="71">
        <v>0</v>
      </c>
      <c r="K506" s="71">
        <v>0</v>
      </c>
      <c r="L506" s="71">
        <v>0</v>
      </c>
      <c r="M506" s="71">
        <v>0</v>
      </c>
      <c r="N506" s="71">
        <v>0</v>
      </c>
    </row>
    <row r="507" spans="1:14" ht="15" customHeight="1">
      <c r="A507" s="24" t="s">
        <v>29</v>
      </c>
      <c r="B507" s="57"/>
      <c r="C507" s="106"/>
      <c r="D507" s="106"/>
      <c r="E507" s="153"/>
      <c r="F507" s="72"/>
      <c r="G507" s="70"/>
      <c r="H507" s="70"/>
      <c r="I507" s="70"/>
      <c r="J507" s="71"/>
      <c r="K507" s="71"/>
      <c r="L507" s="71"/>
      <c r="M507" s="71"/>
      <c r="N507" s="71"/>
    </row>
    <row r="508" spans="1:14" ht="15" customHeight="1">
      <c r="A508" s="13"/>
      <c r="B508" s="48" t="s">
        <v>21</v>
      </c>
      <c r="C508" s="66">
        <v>95</v>
      </c>
      <c r="D508" s="66">
        <v>100</v>
      </c>
      <c r="E508" s="72" t="s">
        <v>75</v>
      </c>
      <c r="F508" s="72" t="s">
        <v>242</v>
      </c>
      <c r="G508" s="68">
        <v>0.38</v>
      </c>
      <c r="H508" s="68">
        <v>0.4</v>
      </c>
      <c r="I508" s="68">
        <v>0.38</v>
      </c>
      <c r="J508" s="68">
        <v>0.4</v>
      </c>
      <c r="K508" s="69">
        <v>9.31</v>
      </c>
      <c r="L508" s="68">
        <v>9.8000000000000007</v>
      </c>
      <c r="M508" s="69">
        <v>44.7</v>
      </c>
      <c r="N508" s="68">
        <v>47</v>
      </c>
    </row>
    <row r="509" spans="1:14" ht="15" customHeight="1">
      <c r="A509" s="16" t="s">
        <v>32</v>
      </c>
      <c r="B509" s="53"/>
      <c r="C509" s="110"/>
      <c r="D509" s="110"/>
      <c r="E509" s="154"/>
      <c r="F509" s="154"/>
      <c r="G509" s="83">
        <f t="shared" ref="G509:N509" si="27">G493+G499+G502+G508</f>
        <v>10.570000000000002</v>
      </c>
      <c r="H509" s="83">
        <f t="shared" si="27"/>
        <v>12.13</v>
      </c>
      <c r="I509" s="83">
        <f t="shared" si="27"/>
        <v>14.479999999999999</v>
      </c>
      <c r="J509" s="83">
        <f t="shared" si="27"/>
        <v>17.75</v>
      </c>
      <c r="K509" s="83">
        <f t="shared" si="27"/>
        <v>48.54</v>
      </c>
      <c r="L509" s="83">
        <f t="shared" si="27"/>
        <v>60.33</v>
      </c>
      <c r="M509" s="83">
        <f t="shared" si="27"/>
        <v>344.21</v>
      </c>
      <c r="N509" s="83">
        <f t="shared" si="27"/>
        <v>448.68999999999994</v>
      </c>
    </row>
    <row r="510" spans="1:14" ht="15" customHeight="1">
      <c r="A510" s="25" t="s">
        <v>33</v>
      </c>
      <c r="B510" s="53"/>
      <c r="C510" s="80"/>
      <c r="D510" s="80"/>
      <c r="E510" s="154"/>
      <c r="F510" s="149"/>
      <c r="G510" s="116"/>
      <c r="H510" s="116"/>
      <c r="I510" s="116"/>
      <c r="J510" s="86"/>
      <c r="K510" s="86"/>
      <c r="L510" s="86"/>
      <c r="M510" s="86"/>
      <c r="N510" s="86"/>
    </row>
    <row r="511" spans="1:14" ht="15" customHeight="1">
      <c r="A511" s="35"/>
      <c r="B511" s="48" t="s">
        <v>180</v>
      </c>
      <c r="C511" s="66"/>
      <c r="D511" s="66"/>
      <c r="E511" s="72" t="s">
        <v>35</v>
      </c>
      <c r="F511" s="87" t="s">
        <v>220</v>
      </c>
      <c r="G511" s="68">
        <v>2.88</v>
      </c>
      <c r="H511" s="68">
        <v>3.01</v>
      </c>
      <c r="I511" s="68">
        <v>5.95</v>
      </c>
      <c r="J511" s="69">
        <v>6.11</v>
      </c>
      <c r="K511" s="69">
        <v>7.67</v>
      </c>
      <c r="L511" s="69">
        <v>9.69</v>
      </c>
      <c r="M511" s="69">
        <v>84.32</v>
      </c>
      <c r="N511" s="69">
        <v>107.19</v>
      </c>
    </row>
    <row r="512" spans="1:14" ht="15" customHeight="1">
      <c r="A512" s="35"/>
      <c r="B512" s="49" t="s">
        <v>158</v>
      </c>
      <c r="C512" s="66">
        <v>19</v>
      </c>
      <c r="D512" s="66">
        <v>19</v>
      </c>
      <c r="E512" s="155"/>
      <c r="F512" s="72"/>
      <c r="G512" s="70">
        <v>1.95</v>
      </c>
      <c r="H512" s="70">
        <v>1.95</v>
      </c>
      <c r="I512" s="70">
        <v>1.35</v>
      </c>
      <c r="J512" s="70">
        <v>1.35</v>
      </c>
      <c r="K512" s="71">
        <v>0</v>
      </c>
      <c r="L512" s="71">
        <v>0</v>
      </c>
      <c r="M512" s="71">
        <v>12.49</v>
      </c>
      <c r="N512" s="71">
        <v>12.49</v>
      </c>
    </row>
    <row r="513" spans="1:14" ht="15" customHeight="1">
      <c r="A513" s="36"/>
      <c r="B513" s="49" t="s">
        <v>37</v>
      </c>
      <c r="C513" s="66">
        <v>58</v>
      </c>
      <c r="D513" s="14">
        <v>68</v>
      </c>
      <c r="E513" s="155"/>
      <c r="F513" s="72"/>
      <c r="G513" s="70">
        <v>0.38</v>
      </c>
      <c r="H513" s="70">
        <v>0.44</v>
      </c>
      <c r="I513" s="70">
        <v>0.1</v>
      </c>
      <c r="J513" s="70">
        <v>0.11</v>
      </c>
      <c r="K513" s="71">
        <v>5.14</v>
      </c>
      <c r="L513" s="71">
        <v>6.02</v>
      </c>
      <c r="M513" s="71">
        <v>23.08</v>
      </c>
      <c r="N513" s="71">
        <v>35.15</v>
      </c>
    </row>
    <row r="514" spans="1:14" ht="15" customHeight="1">
      <c r="A514" s="35"/>
      <c r="B514" s="49" t="s">
        <v>156</v>
      </c>
      <c r="C514" s="66">
        <v>36</v>
      </c>
      <c r="D514" s="66">
        <v>38</v>
      </c>
      <c r="E514" s="72"/>
      <c r="F514" s="72"/>
      <c r="G514" s="70">
        <v>0.06</v>
      </c>
      <c r="H514" s="70">
        <v>0.05</v>
      </c>
      <c r="I514" s="70">
        <v>0</v>
      </c>
      <c r="J514" s="71">
        <v>0.03</v>
      </c>
      <c r="K514" s="71">
        <v>0.38</v>
      </c>
      <c r="L514" s="71">
        <v>1.1100000000000001</v>
      </c>
      <c r="M514" s="71">
        <v>1.79</v>
      </c>
      <c r="N514" s="71">
        <v>9.0500000000000007</v>
      </c>
    </row>
    <row r="515" spans="1:14" ht="15" customHeight="1">
      <c r="A515" s="35"/>
      <c r="B515" s="49" t="s">
        <v>39</v>
      </c>
      <c r="C515" s="73" t="s">
        <v>40</v>
      </c>
      <c r="D515" s="73" t="s">
        <v>104</v>
      </c>
      <c r="E515" s="155"/>
      <c r="F515" s="72"/>
      <c r="G515" s="70">
        <v>0.1</v>
      </c>
      <c r="H515" s="70">
        <v>0.09</v>
      </c>
      <c r="I515" s="70">
        <v>0</v>
      </c>
      <c r="J515" s="71">
        <v>0</v>
      </c>
      <c r="K515" s="71">
        <v>0.59</v>
      </c>
      <c r="L515" s="71">
        <v>0.5</v>
      </c>
      <c r="M515" s="71">
        <v>2.67</v>
      </c>
      <c r="N515" s="71">
        <v>2.84</v>
      </c>
    </row>
    <row r="516" spans="1:14" ht="15" customHeight="1">
      <c r="A516" s="35"/>
      <c r="B516" s="49" t="s">
        <v>41</v>
      </c>
      <c r="C516" s="73" t="s">
        <v>40</v>
      </c>
      <c r="D516" s="73" t="s">
        <v>104</v>
      </c>
      <c r="E516" s="155"/>
      <c r="F516" s="72"/>
      <c r="G516" s="70">
        <v>7.0000000000000007E-2</v>
      </c>
      <c r="H516" s="70">
        <v>0.12</v>
      </c>
      <c r="I516" s="70">
        <v>0</v>
      </c>
      <c r="J516" s="71">
        <v>0</v>
      </c>
      <c r="K516" s="71">
        <v>0.45</v>
      </c>
      <c r="L516" s="71">
        <v>0.7</v>
      </c>
      <c r="M516" s="71">
        <v>2</v>
      </c>
      <c r="N516" s="71">
        <v>3.02</v>
      </c>
    </row>
    <row r="517" spans="1:14" ht="15" customHeight="1">
      <c r="A517" s="35"/>
      <c r="B517" s="49" t="s">
        <v>98</v>
      </c>
      <c r="C517" s="66">
        <v>6</v>
      </c>
      <c r="D517" s="73" t="s">
        <v>237</v>
      </c>
      <c r="E517" s="34"/>
      <c r="F517" s="67"/>
      <c r="G517" s="70">
        <v>0.05</v>
      </c>
      <c r="H517" s="70">
        <v>0.06</v>
      </c>
      <c r="I517" s="70">
        <v>0</v>
      </c>
      <c r="J517" s="71">
        <v>0</v>
      </c>
      <c r="K517" s="71">
        <v>0.22</v>
      </c>
      <c r="L517" s="71">
        <v>0.24</v>
      </c>
      <c r="M517" s="71">
        <v>1.17</v>
      </c>
      <c r="N517" s="71">
        <v>1.3</v>
      </c>
    </row>
    <row r="518" spans="1:14" ht="15" customHeight="1">
      <c r="A518" s="35"/>
      <c r="B518" s="49" t="s">
        <v>42</v>
      </c>
      <c r="C518" s="73" t="s">
        <v>164</v>
      </c>
      <c r="D518" s="66">
        <v>6</v>
      </c>
      <c r="E518" s="155"/>
      <c r="F518" s="72"/>
      <c r="G518" s="70">
        <v>0.08</v>
      </c>
      <c r="H518" s="70">
        <v>0.08</v>
      </c>
      <c r="I518" s="70">
        <v>0</v>
      </c>
      <c r="J518" s="70">
        <v>0</v>
      </c>
      <c r="K518" s="71">
        <v>0.45</v>
      </c>
      <c r="L518" s="71">
        <v>0.45</v>
      </c>
      <c r="M518" s="71">
        <v>1.94</v>
      </c>
      <c r="N518" s="71">
        <v>3</v>
      </c>
    </row>
    <row r="519" spans="1:14" ht="15" customHeight="1">
      <c r="A519" s="35"/>
      <c r="B519" s="49" t="s">
        <v>100</v>
      </c>
      <c r="C519" s="66">
        <v>1</v>
      </c>
      <c r="D519" s="66">
        <v>1</v>
      </c>
      <c r="E519" s="72"/>
      <c r="F519" s="72"/>
      <c r="G519" s="70">
        <v>0.05</v>
      </c>
      <c r="H519" s="70">
        <v>0.05</v>
      </c>
      <c r="I519" s="70">
        <v>0</v>
      </c>
      <c r="J519" s="70">
        <v>0</v>
      </c>
      <c r="K519" s="71">
        <v>0.24</v>
      </c>
      <c r="L519" s="71">
        <v>0.24</v>
      </c>
      <c r="M519" s="71">
        <v>1.19</v>
      </c>
      <c r="N519" s="71">
        <v>1.19</v>
      </c>
    </row>
    <row r="520" spans="1:14" ht="15" customHeight="1">
      <c r="A520" s="35"/>
      <c r="B520" s="49" t="s">
        <v>44</v>
      </c>
      <c r="C520" s="66">
        <v>6</v>
      </c>
      <c r="D520" s="66">
        <v>8</v>
      </c>
      <c r="E520" s="75"/>
      <c r="F520" s="72"/>
      <c r="G520" s="70">
        <v>0.12</v>
      </c>
      <c r="H520" s="70">
        <v>0.16</v>
      </c>
      <c r="I520" s="70">
        <v>1.2</v>
      </c>
      <c r="J520" s="70">
        <v>0.97</v>
      </c>
      <c r="K520" s="71">
        <v>0.18</v>
      </c>
      <c r="L520" s="71">
        <v>0.42</v>
      </c>
      <c r="M520" s="71">
        <v>12.24</v>
      </c>
      <c r="N520" s="71">
        <v>5.15</v>
      </c>
    </row>
    <row r="521" spans="1:14" ht="15" customHeight="1">
      <c r="A521" s="35"/>
      <c r="B521" s="49" t="s">
        <v>15</v>
      </c>
      <c r="C521" s="73" t="s">
        <v>118</v>
      </c>
      <c r="D521" s="66">
        <v>2</v>
      </c>
      <c r="E521" s="72"/>
      <c r="F521" s="72"/>
      <c r="G521" s="70">
        <v>0.01</v>
      </c>
      <c r="H521" s="70">
        <v>0.01</v>
      </c>
      <c r="I521" s="70">
        <v>1.65</v>
      </c>
      <c r="J521" s="70">
        <v>1.65</v>
      </c>
      <c r="K521" s="71">
        <v>0.01</v>
      </c>
      <c r="L521" s="71">
        <v>0.01</v>
      </c>
      <c r="M521" s="71">
        <v>10.79</v>
      </c>
      <c r="N521" s="71">
        <v>16</v>
      </c>
    </row>
    <row r="522" spans="1:14" ht="15" customHeight="1">
      <c r="A522" s="35"/>
      <c r="B522" s="49" t="s">
        <v>43</v>
      </c>
      <c r="C522" s="73" t="s">
        <v>118</v>
      </c>
      <c r="D522" s="66">
        <v>2</v>
      </c>
      <c r="E522" s="72"/>
      <c r="F522" s="72"/>
      <c r="G522" s="70">
        <v>0.01</v>
      </c>
      <c r="H522" s="70">
        <v>0</v>
      </c>
      <c r="I522" s="70">
        <v>1.65</v>
      </c>
      <c r="J522" s="70">
        <v>2</v>
      </c>
      <c r="K522" s="71">
        <v>0.01</v>
      </c>
      <c r="L522" s="71">
        <v>0</v>
      </c>
      <c r="M522" s="71">
        <v>14.96</v>
      </c>
      <c r="N522" s="71">
        <v>18</v>
      </c>
    </row>
    <row r="523" spans="1:14" ht="15" customHeight="1">
      <c r="A523" s="35"/>
      <c r="B523" s="49" t="s">
        <v>77</v>
      </c>
      <c r="C523" s="73" t="s">
        <v>181</v>
      </c>
      <c r="D523" s="66">
        <v>160</v>
      </c>
      <c r="E523" s="72"/>
      <c r="F523" s="72"/>
      <c r="G523" s="70">
        <v>0</v>
      </c>
      <c r="H523" s="70">
        <v>0</v>
      </c>
      <c r="I523" s="70">
        <v>0</v>
      </c>
      <c r="J523" s="70">
        <v>0</v>
      </c>
      <c r="K523" s="71">
        <v>0</v>
      </c>
      <c r="L523" s="71">
        <v>0</v>
      </c>
      <c r="M523" s="71">
        <v>0</v>
      </c>
      <c r="N523" s="71">
        <v>0</v>
      </c>
    </row>
    <row r="524" spans="1:14" ht="30.75" customHeight="1">
      <c r="A524" s="35"/>
      <c r="B524" s="48" t="s">
        <v>182</v>
      </c>
      <c r="C524" s="66"/>
      <c r="D524" s="66"/>
      <c r="E524" s="87" t="s">
        <v>47</v>
      </c>
      <c r="F524" s="72" t="s">
        <v>221</v>
      </c>
      <c r="G524" s="68">
        <v>9.5299999999999994</v>
      </c>
      <c r="H524" s="68">
        <v>10.16</v>
      </c>
      <c r="I524" s="68">
        <v>8.23</v>
      </c>
      <c r="J524" s="68">
        <v>9.6999999999999993</v>
      </c>
      <c r="K524" s="69">
        <v>2.66</v>
      </c>
      <c r="L524" s="69">
        <v>2.78</v>
      </c>
      <c r="M524" s="69">
        <v>132.35</v>
      </c>
      <c r="N524" s="69">
        <v>153.24</v>
      </c>
    </row>
    <row r="525" spans="1:14" ht="15" customHeight="1">
      <c r="A525" s="35"/>
      <c r="B525" s="49" t="s">
        <v>36</v>
      </c>
      <c r="C525" s="66">
        <v>83</v>
      </c>
      <c r="D525" s="66">
        <v>97</v>
      </c>
      <c r="E525" s="72"/>
      <c r="F525" s="211"/>
      <c r="G525" s="70">
        <v>9.1999999999999993</v>
      </c>
      <c r="H525" s="70">
        <v>9.8000000000000007</v>
      </c>
      <c r="I525" s="70">
        <v>7.2</v>
      </c>
      <c r="J525" s="70">
        <v>7.67</v>
      </c>
      <c r="K525" s="71">
        <v>0</v>
      </c>
      <c r="L525" s="71">
        <v>0</v>
      </c>
      <c r="M525" s="71">
        <v>114.47</v>
      </c>
      <c r="N525" s="71">
        <v>126</v>
      </c>
    </row>
    <row r="526" spans="1:14" ht="15" customHeight="1">
      <c r="A526" s="35"/>
      <c r="B526" s="49" t="s">
        <v>39</v>
      </c>
      <c r="C526" s="66">
        <v>3</v>
      </c>
      <c r="D526" s="66">
        <v>4</v>
      </c>
      <c r="E526" s="72"/>
      <c r="F526" s="72"/>
      <c r="G526" s="70">
        <v>0.01</v>
      </c>
      <c r="H526" s="70">
        <v>0.02</v>
      </c>
      <c r="I526" s="70">
        <v>0</v>
      </c>
      <c r="J526" s="70">
        <v>0</v>
      </c>
      <c r="K526" s="71">
        <v>0.1</v>
      </c>
      <c r="L526" s="71">
        <v>0.11</v>
      </c>
      <c r="M526" s="71">
        <v>0.35</v>
      </c>
      <c r="N526" s="71">
        <v>0.4</v>
      </c>
    </row>
    <row r="527" spans="1:14" ht="15" customHeight="1">
      <c r="A527" s="35"/>
      <c r="B527" s="49" t="s">
        <v>41</v>
      </c>
      <c r="C527" s="66">
        <v>3</v>
      </c>
      <c r="D527" s="66">
        <v>4</v>
      </c>
      <c r="E527" s="72"/>
      <c r="F527" s="72"/>
      <c r="G527" s="70">
        <v>0.01</v>
      </c>
      <c r="H527" s="70">
        <v>0.02</v>
      </c>
      <c r="I527" s="70">
        <v>0</v>
      </c>
      <c r="J527" s="70">
        <v>0</v>
      </c>
      <c r="K527" s="71">
        <v>0.11</v>
      </c>
      <c r="L527" s="71">
        <v>0.12</v>
      </c>
      <c r="M527" s="71">
        <v>0.5</v>
      </c>
      <c r="N527" s="71">
        <v>0.57999999999999996</v>
      </c>
    </row>
    <row r="528" spans="1:14" ht="15" customHeight="1">
      <c r="A528" s="35"/>
      <c r="B528" s="49" t="s">
        <v>42</v>
      </c>
      <c r="C528" s="66">
        <v>3</v>
      </c>
      <c r="D528" s="66">
        <v>4</v>
      </c>
      <c r="E528" s="72"/>
      <c r="F528" s="72"/>
      <c r="G528" s="70">
        <v>0.09</v>
      </c>
      <c r="H528" s="70">
        <v>0.1</v>
      </c>
      <c r="I528" s="70">
        <v>0</v>
      </c>
      <c r="J528" s="70">
        <v>0</v>
      </c>
      <c r="K528" s="71">
        <v>0.33</v>
      </c>
      <c r="L528" s="71">
        <v>0.43</v>
      </c>
      <c r="M528" s="71">
        <v>1.45</v>
      </c>
      <c r="N528" s="71">
        <v>1.68</v>
      </c>
    </row>
    <row r="529" spans="1:14" ht="15" customHeight="1">
      <c r="A529" s="35"/>
      <c r="B529" s="49" t="s">
        <v>88</v>
      </c>
      <c r="C529" s="66">
        <v>2</v>
      </c>
      <c r="D529" s="66">
        <v>2</v>
      </c>
      <c r="E529" s="72"/>
      <c r="F529" s="72"/>
      <c r="G529" s="70">
        <v>0.22</v>
      </c>
      <c r="H529" s="70">
        <v>0.22</v>
      </c>
      <c r="I529" s="70">
        <v>0.03</v>
      </c>
      <c r="J529" s="70">
        <v>0.03</v>
      </c>
      <c r="K529" s="71">
        <v>2.12</v>
      </c>
      <c r="L529" s="71">
        <v>2.12</v>
      </c>
      <c r="M529" s="71">
        <v>6.58</v>
      </c>
      <c r="N529" s="71">
        <v>6.58</v>
      </c>
    </row>
    <row r="530" spans="1:14" ht="15" customHeight="1">
      <c r="A530" s="35"/>
      <c r="B530" s="49" t="s">
        <v>43</v>
      </c>
      <c r="C530" s="66">
        <v>1</v>
      </c>
      <c r="D530" s="66">
        <v>2</v>
      </c>
      <c r="E530" s="72"/>
      <c r="F530" s="72"/>
      <c r="G530" s="70">
        <v>0</v>
      </c>
      <c r="H530" s="70">
        <v>0</v>
      </c>
      <c r="I530" s="70">
        <v>1</v>
      </c>
      <c r="J530" s="70">
        <v>2</v>
      </c>
      <c r="K530" s="71">
        <v>0</v>
      </c>
      <c r="L530" s="71">
        <v>0</v>
      </c>
      <c r="M530" s="71">
        <v>9</v>
      </c>
      <c r="N530" s="71">
        <v>18</v>
      </c>
    </row>
    <row r="531" spans="1:14" ht="30.75" customHeight="1">
      <c r="A531" s="35"/>
      <c r="B531" s="48" t="s">
        <v>183</v>
      </c>
      <c r="C531" s="66"/>
      <c r="D531" s="66"/>
      <c r="E531" s="34" t="s">
        <v>51</v>
      </c>
      <c r="F531" s="87" t="s">
        <v>35</v>
      </c>
      <c r="G531" s="68">
        <v>3.27</v>
      </c>
      <c r="H531" s="68">
        <v>4.47</v>
      </c>
      <c r="I531" s="68">
        <v>2.64</v>
      </c>
      <c r="J531" s="69">
        <v>3.51</v>
      </c>
      <c r="K531" s="69">
        <v>18.38</v>
      </c>
      <c r="L531" s="69">
        <v>25.18</v>
      </c>
      <c r="M531" s="69">
        <v>96.2</v>
      </c>
      <c r="N531" s="69">
        <v>130.91999999999999</v>
      </c>
    </row>
    <row r="532" spans="1:14" ht="15" customHeight="1">
      <c r="A532" s="35"/>
      <c r="B532" s="49" t="s">
        <v>184</v>
      </c>
      <c r="C532" s="66">
        <v>27</v>
      </c>
      <c r="D532" s="66">
        <v>37</v>
      </c>
      <c r="E532" s="92"/>
      <c r="F532" s="156"/>
      <c r="G532" s="94">
        <v>3.26</v>
      </c>
      <c r="H532" s="70">
        <v>4.46</v>
      </c>
      <c r="I532" s="94">
        <v>0.16</v>
      </c>
      <c r="J532" s="71">
        <v>0.22</v>
      </c>
      <c r="K532" s="95">
        <v>18.36</v>
      </c>
      <c r="L532" s="71">
        <v>25.16</v>
      </c>
      <c r="M532" s="95">
        <v>73.8</v>
      </c>
      <c r="N532" s="71">
        <v>101.13</v>
      </c>
    </row>
    <row r="533" spans="1:14" ht="15" customHeight="1">
      <c r="A533" s="35"/>
      <c r="B533" s="49" t="s">
        <v>15</v>
      </c>
      <c r="C533" s="66">
        <v>3</v>
      </c>
      <c r="D533" s="66">
        <v>4</v>
      </c>
      <c r="E533" s="92"/>
      <c r="F533" s="72"/>
      <c r="G533" s="70">
        <v>0.01</v>
      </c>
      <c r="H533" s="70">
        <v>0.01</v>
      </c>
      <c r="I533" s="70">
        <v>2.48</v>
      </c>
      <c r="J533" s="70">
        <v>3.29</v>
      </c>
      <c r="K533" s="71">
        <v>0.02</v>
      </c>
      <c r="L533" s="71">
        <v>0.02</v>
      </c>
      <c r="M533" s="71">
        <v>22.4</v>
      </c>
      <c r="N533" s="71">
        <v>29.79</v>
      </c>
    </row>
    <row r="534" spans="1:14" ht="15" customHeight="1">
      <c r="A534" s="35"/>
      <c r="B534" s="49" t="s">
        <v>28</v>
      </c>
      <c r="C534" s="66">
        <v>90</v>
      </c>
      <c r="D534" s="66">
        <v>120</v>
      </c>
      <c r="E534" s="92"/>
      <c r="F534" s="72" t="s">
        <v>243</v>
      </c>
      <c r="G534" s="94">
        <v>0</v>
      </c>
      <c r="H534" s="70">
        <v>0</v>
      </c>
      <c r="I534" s="94">
        <v>0</v>
      </c>
      <c r="J534" s="71">
        <v>0</v>
      </c>
      <c r="K534" s="95">
        <v>0</v>
      </c>
      <c r="L534" s="71">
        <v>0</v>
      </c>
      <c r="M534" s="95">
        <v>0</v>
      </c>
      <c r="N534" s="71">
        <v>0</v>
      </c>
    </row>
    <row r="535" spans="1:14" ht="31.5" customHeight="1">
      <c r="A535" s="35"/>
      <c r="B535" s="48" t="s">
        <v>185</v>
      </c>
      <c r="C535" s="66"/>
      <c r="D535" s="66"/>
      <c r="E535" s="72" t="s">
        <v>82</v>
      </c>
      <c r="F535" s="72" t="s">
        <v>22</v>
      </c>
      <c r="G535" s="68">
        <v>0.25</v>
      </c>
      <c r="H535" s="68">
        <v>0.33</v>
      </c>
      <c r="I535" s="68">
        <v>2.06</v>
      </c>
      <c r="J535" s="68">
        <v>2.58</v>
      </c>
      <c r="K535" s="69">
        <v>1.45</v>
      </c>
      <c r="L535" s="69">
        <v>1.73</v>
      </c>
      <c r="M535" s="69">
        <v>25.24</v>
      </c>
      <c r="N535" s="69">
        <v>31.47</v>
      </c>
    </row>
    <row r="536" spans="1:14" ht="15" customHeight="1">
      <c r="A536" s="35"/>
      <c r="B536" s="59" t="s">
        <v>124</v>
      </c>
      <c r="C536" s="66">
        <v>34</v>
      </c>
      <c r="D536" s="66">
        <v>43</v>
      </c>
      <c r="E536" s="72"/>
      <c r="F536" s="72"/>
      <c r="G536" s="70">
        <v>0.19</v>
      </c>
      <c r="H536" s="70">
        <v>0.24</v>
      </c>
      <c r="I536" s="70">
        <v>0.06</v>
      </c>
      <c r="J536" s="70">
        <v>7.0000000000000007E-2</v>
      </c>
      <c r="K536" s="71">
        <v>0.92</v>
      </c>
      <c r="L536" s="71">
        <v>1.1599999999999999</v>
      </c>
      <c r="M536" s="71">
        <v>4.83</v>
      </c>
      <c r="N536" s="71">
        <v>6.1</v>
      </c>
    </row>
    <row r="537" spans="1:14" ht="15" customHeight="1">
      <c r="A537" s="35"/>
      <c r="B537" s="59" t="s">
        <v>41</v>
      </c>
      <c r="C537" s="66">
        <v>6</v>
      </c>
      <c r="D537" s="66">
        <v>8</v>
      </c>
      <c r="E537" s="72"/>
      <c r="F537" s="72"/>
      <c r="G537" s="70">
        <v>0.06</v>
      </c>
      <c r="H537" s="70">
        <v>0.09</v>
      </c>
      <c r="I537" s="70">
        <v>0</v>
      </c>
      <c r="J537" s="70">
        <v>0.01</v>
      </c>
      <c r="K537" s="71">
        <v>0.53</v>
      </c>
      <c r="L537" s="71">
        <v>0.56999999999999995</v>
      </c>
      <c r="M537" s="71">
        <v>2.41</v>
      </c>
      <c r="N537" s="71">
        <v>2.87</v>
      </c>
    </row>
    <row r="538" spans="1:14" ht="15" customHeight="1">
      <c r="A538" s="35"/>
      <c r="B538" s="59" t="s">
        <v>43</v>
      </c>
      <c r="C538" s="66">
        <v>2</v>
      </c>
      <c r="D538" s="66">
        <v>2.5</v>
      </c>
      <c r="E538" s="72"/>
      <c r="F538" s="72"/>
      <c r="G538" s="70">
        <v>0</v>
      </c>
      <c r="H538" s="70">
        <v>0</v>
      </c>
      <c r="I538" s="70">
        <v>2</v>
      </c>
      <c r="J538" s="70">
        <v>2.5</v>
      </c>
      <c r="K538" s="71">
        <v>0</v>
      </c>
      <c r="L538" s="71">
        <v>0</v>
      </c>
      <c r="M538" s="71">
        <v>18</v>
      </c>
      <c r="N538" s="71">
        <v>22.5</v>
      </c>
    </row>
    <row r="539" spans="1:14" ht="29.25" customHeight="1">
      <c r="A539" s="35"/>
      <c r="B539" s="48" t="s">
        <v>83</v>
      </c>
      <c r="C539" s="66"/>
      <c r="D539" s="66"/>
      <c r="E539" s="72" t="s">
        <v>35</v>
      </c>
      <c r="F539" s="67" t="s">
        <v>24</v>
      </c>
      <c r="G539" s="68">
        <v>0.62</v>
      </c>
      <c r="H539" s="68">
        <v>0.83</v>
      </c>
      <c r="I539" s="68">
        <v>0.03</v>
      </c>
      <c r="J539" s="69">
        <v>0.04</v>
      </c>
      <c r="K539" s="69">
        <v>12.12</v>
      </c>
      <c r="L539" s="69">
        <v>15.15</v>
      </c>
      <c r="M539" s="69">
        <v>51.8</v>
      </c>
      <c r="N539" s="69">
        <v>65</v>
      </c>
    </row>
    <row r="540" spans="1:14" ht="15" customHeight="1">
      <c r="A540" s="35"/>
      <c r="B540" s="49" t="s">
        <v>84</v>
      </c>
      <c r="C540" s="66">
        <v>12</v>
      </c>
      <c r="D540" s="66">
        <v>13</v>
      </c>
      <c r="E540" s="34"/>
      <c r="F540" s="67"/>
      <c r="G540" s="70">
        <v>0.62</v>
      </c>
      <c r="H540" s="70">
        <v>0.83</v>
      </c>
      <c r="I540" s="70">
        <v>0.03</v>
      </c>
      <c r="J540" s="70">
        <v>0.04</v>
      </c>
      <c r="K540" s="71">
        <v>6.12</v>
      </c>
      <c r="L540" s="71">
        <v>8.15</v>
      </c>
      <c r="M540" s="71">
        <v>27.8</v>
      </c>
      <c r="N540" s="71">
        <v>37</v>
      </c>
    </row>
    <row r="541" spans="1:14" ht="15" customHeight="1">
      <c r="A541" s="35"/>
      <c r="B541" s="49" t="s">
        <v>26</v>
      </c>
      <c r="C541" s="66">
        <v>6</v>
      </c>
      <c r="D541" s="66">
        <v>7</v>
      </c>
      <c r="E541" s="34"/>
      <c r="F541" s="67"/>
      <c r="G541" s="70">
        <v>0</v>
      </c>
      <c r="H541" s="70">
        <v>0</v>
      </c>
      <c r="I541" s="70">
        <v>0</v>
      </c>
      <c r="J541" s="70">
        <v>0</v>
      </c>
      <c r="K541" s="71">
        <v>6</v>
      </c>
      <c r="L541" s="71">
        <v>7</v>
      </c>
      <c r="M541" s="71">
        <v>24</v>
      </c>
      <c r="N541" s="71">
        <v>28</v>
      </c>
    </row>
    <row r="542" spans="1:14" ht="15" customHeight="1">
      <c r="A542" s="35"/>
      <c r="B542" s="49" t="s">
        <v>28</v>
      </c>
      <c r="C542" s="66">
        <v>160</v>
      </c>
      <c r="D542" s="66">
        <v>190</v>
      </c>
      <c r="E542" s="34"/>
      <c r="F542" s="67"/>
      <c r="G542" s="70">
        <v>0</v>
      </c>
      <c r="H542" s="70">
        <v>0</v>
      </c>
      <c r="I542" s="70">
        <v>0</v>
      </c>
      <c r="J542" s="70">
        <v>0</v>
      </c>
      <c r="K542" s="71">
        <v>0</v>
      </c>
      <c r="L542" s="71">
        <v>0</v>
      </c>
      <c r="M542" s="71">
        <v>0</v>
      </c>
      <c r="N542" s="71">
        <v>0</v>
      </c>
    </row>
    <row r="543" spans="1:14" ht="15" customHeight="1">
      <c r="A543" s="35"/>
      <c r="B543" s="48" t="s">
        <v>58</v>
      </c>
      <c r="C543" s="66">
        <v>20</v>
      </c>
      <c r="D543" s="76">
        <v>27</v>
      </c>
      <c r="E543" s="72" t="s">
        <v>59</v>
      </c>
      <c r="F543" s="99">
        <v>3.7037037037037E-2</v>
      </c>
      <c r="G543" s="68">
        <v>1.52</v>
      </c>
      <c r="H543" s="68">
        <v>2.0499999999999998</v>
      </c>
      <c r="I543" s="68">
        <v>0.16</v>
      </c>
      <c r="J543" s="69">
        <v>0.22</v>
      </c>
      <c r="K543" s="69">
        <v>9.8000000000000007</v>
      </c>
      <c r="L543" s="69">
        <v>13.8</v>
      </c>
      <c r="M543" s="69">
        <v>47</v>
      </c>
      <c r="N543" s="69">
        <v>67.599999999999994</v>
      </c>
    </row>
    <row r="544" spans="1:14" ht="15" customHeight="1">
      <c r="A544" s="37"/>
      <c r="B544" s="52" t="s">
        <v>60</v>
      </c>
      <c r="C544" s="76">
        <v>28</v>
      </c>
      <c r="D544" s="76">
        <v>35</v>
      </c>
      <c r="E544" s="100" t="s">
        <v>61</v>
      </c>
      <c r="F544" s="99">
        <v>2.8571428571428598E-2</v>
      </c>
      <c r="G544" s="101">
        <v>1.57</v>
      </c>
      <c r="H544" s="101">
        <v>1.96</v>
      </c>
      <c r="I544" s="101">
        <v>0.31</v>
      </c>
      <c r="J544" s="102">
        <v>0.39</v>
      </c>
      <c r="K544" s="102">
        <v>13.8</v>
      </c>
      <c r="L544" s="102">
        <v>17.3</v>
      </c>
      <c r="M544" s="102">
        <v>65</v>
      </c>
      <c r="N544" s="102">
        <v>81</v>
      </c>
    </row>
    <row r="545" spans="1:14" ht="15" customHeight="1">
      <c r="A545" s="16" t="s">
        <v>62</v>
      </c>
      <c r="B545" s="53"/>
      <c r="C545" s="110"/>
      <c r="D545" s="110"/>
      <c r="E545" s="154"/>
      <c r="F545" s="154"/>
      <c r="G545" s="83">
        <f>G511+G524+G531+G535+G539+G543+G544</f>
        <v>19.64</v>
      </c>
      <c r="H545" s="83">
        <f>H511+H524+H531+H535+H539+H543+H544</f>
        <v>22.81</v>
      </c>
      <c r="I545" s="83">
        <f>I511+I524+I531+I535+I539+I543+I544</f>
        <v>19.38</v>
      </c>
      <c r="J545" s="83">
        <f>J511+J524+J531+J535+J539+J543+J544</f>
        <v>22.549999999999997</v>
      </c>
      <c r="K545" s="83">
        <f>K511+K524+K531+K535+K539+K543+K544</f>
        <v>65.88</v>
      </c>
      <c r="L545" s="83">
        <f>L511+L524+L532+L541+L543+L544</f>
        <v>75.72999999999999</v>
      </c>
      <c r="M545" s="83">
        <f>M511+M524+M531+M535+M539+M543+M544</f>
        <v>501.91</v>
      </c>
      <c r="N545" s="83">
        <f>N511+N524+N531+N535+N539+N543+N544</f>
        <v>636.42000000000007</v>
      </c>
    </row>
    <row r="546" spans="1:14" ht="15" customHeight="1">
      <c r="A546" s="25" t="s">
        <v>63</v>
      </c>
      <c r="B546" s="53"/>
      <c r="C546" s="80"/>
      <c r="D546" s="80"/>
      <c r="E546" s="154"/>
      <c r="F546" s="149"/>
      <c r="G546" s="116"/>
      <c r="H546" s="116"/>
      <c r="I546" s="116"/>
      <c r="J546" s="86"/>
      <c r="K546" s="86"/>
      <c r="L546" s="86"/>
      <c r="M546" s="86"/>
      <c r="N546" s="86"/>
    </row>
    <row r="547" spans="1:14" ht="29.25" customHeight="1">
      <c r="A547" s="35"/>
      <c r="B547" s="48" t="s">
        <v>186</v>
      </c>
      <c r="C547" s="66"/>
      <c r="D547" s="66"/>
      <c r="E547" s="87" t="s">
        <v>11</v>
      </c>
      <c r="F547" s="87" t="s">
        <v>35</v>
      </c>
      <c r="G547" s="68">
        <v>2.5499999999999998</v>
      </c>
      <c r="H547" s="68">
        <v>3.66</v>
      </c>
      <c r="I547" s="68">
        <v>3.87</v>
      </c>
      <c r="J547" s="69">
        <v>4.95</v>
      </c>
      <c r="K547" s="69">
        <v>15.31</v>
      </c>
      <c r="L547" s="69">
        <v>19.38</v>
      </c>
      <c r="M547" s="69">
        <v>116.36</v>
      </c>
      <c r="N547" s="69">
        <v>137.43</v>
      </c>
    </row>
    <row r="548" spans="1:14" ht="15" customHeight="1">
      <c r="A548" s="35"/>
      <c r="B548" s="49" t="s">
        <v>103</v>
      </c>
      <c r="C548" s="66">
        <v>147</v>
      </c>
      <c r="D548" s="125">
        <v>170</v>
      </c>
      <c r="E548" s="72"/>
      <c r="F548" s="72"/>
      <c r="G548" s="70">
        <v>1.0900000000000001</v>
      </c>
      <c r="H548" s="70">
        <v>1.27</v>
      </c>
      <c r="I548" s="70">
        <v>0.25</v>
      </c>
      <c r="J548" s="70">
        <v>0.83</v>
      </c>
      <c r="K548" s="71">
        <v>13.09</v>
      </c>
      <c r="L548" s="71">
        <v>16.899999999999999</v>
      </c>
      <c r="M548" s="71">
        <v>58.9</v>
      </c>
      <c r="N548" s="71">
        <v>73.02</v>
      </c>
    </row>
    <row r="549" spans="1:14" ht="15" customHeight="1">
      <c r="A549" s="35"/>
      <c r="B549" s="49" t="s">
        <v>41</v>
      </c>
      <c r="C549" s="66">
        <v>18</v>
      </c>
      <c r="D549" s="66">
        <v>19</v>
      </c>
      <c r="E549" s="72"/>
      <c r="F549" s="72"/>
      <c r="G549" s="70">
        <v>0.24</v>
      </c>
      <c r="H549" s="70">
        <v>0.28000000000000003</v>
      </c>
      <c r="I549" s="70">
        <v>0</v>
      </c>
      <c r="J549" s="70">
        <v>0</v>
      </c>
      <c r="K549" s="71">
        <v>1.43</v>
      </c>
      <c r="L549" s="71">
        <v>1.69</v>
      </c>
      <c r="M549" s="71">
        <v>6.45</v>
      </c>
      <c r="N549" s="71">
        <v>7.52</v>
      </c>
    </row>
    <row r="550" spans="1:14" ht="15" customHeight="1">
      <c r="A550" s="35"/>
      <c r="B550" s="49" t="s">
        <v>49</v>
      </c>
      <c r="C550" s="66">
        <v>2</v>
      </c>
      <c r="D550" s="66">
        <v>2</v>
      </c>
      <c r="E550" s="72"/>
      <c r="F550" s="72"/>
      <c r="G550" s="70">
        <v>0.22</v>
      </c>
      <c r="H550" s="70">
        <v>0.22</v>
      </c>
      <c r="I550" s="70">
        <v>0</v>
      </c>
      <c r="J550" s="70">
        <v>0</v>
      </c>
      <c r="K550" s="71">
        <v>0.36</v>
      </c>
      <c r="L550" s="71">
        <v>0.36</v>
      </c>
      <c r="M550" s="71">
        <v>5.58</v>
      </c>
      <c r="N550" s="71">
        <v>5.58</v>
      </c>
    </row>
    <row r="551" spans="1:14" ht="15" customHeight="1">
      <c r="A551" s="35"/>
      <c r="B551" s="49" t="s">
        <v>44</v>
      </c>
      <c r="C551" s="66">
        <v>13</v>
      </c>
      <c r="D551" s="73" t="s">
        <v>127</v>
      </c>
      <c r="E551" s="72"/>
      <c r="F551" s="72"/>
      <c r="G551" s="70">
        <v>0.28000000000000003</v>
      </c>
      <c r="H551" s="70">
        <v>0.28000000000000003</v>
      </c>
      <c r="I551" s="70">
        <v>1.62</v>
      </c>
      <c r="J551" s="70">
        <v>1.62</v>
      </c>
      <c r="K551" s="71">
        <v>0.43</v>
      </c>
      <c r="L551" s="71">
        <v>0.43</v>
      </c>
      <c r="M551" s="71">
        <v>17.510000000000002</v>
      </c>
      <c r="N551" s="71">
        <v>17.510000000000002</v>
      </c>
    </row>
    <row r="552" spans="1:14" ht="15" customHeight="1">
      <c r="A552" s="35"/>
      <c r="B552" s="49" t="s">
        <v>16</v>
      </c>
      <c r="C552" s="66">
        <v>6</v>
      </c>
      <c r="D552" s="66">
        <v>10</v>
      </c>
      <c r="E552" s="72"/>
      <c r="F552" s="72"/>
      <c r="G552" s="70">
        <v>0.72</v>
      </c>
      <c r="H552" s="70">
        <v>1.61</v>
      </c>
      <c r="I552" s="70">
        <v>0</v>
      </c>
      <c r="J552" s="70">
        <v>0</v>
      </c>
      <c r="K552" s="71">
        <v>0</v>
      </c>
      <c r="L552" s="71">
        <v>0</v>
      </c>
      <c r="M552" s="71">
        <v>9.92</v>
      </c>
      <c r="N552" s="71">
        <v>11.3</v>
      </c>
    </row>
    <row r="553" spans="1:14" ht="15" customHeight="1">
      <c r="A553" s="35"/>
      <c r="B553" s="49" t="s">
        <v>43</v>
      </c>
      <c r="C553" s="66">
        <v>2</v>
      </c>
      <c r="D553" s="66">
        <v>2.5</v>
      </c>
      <c r="E553" s="72"/>
      <c r="F553" s="72"/>
      <c r="G553" s="70">
        <v>0</v>
      </c>
      <c r="H553" s="70">
        <v>0</v>
      </c>
      <c r="I553" s="70">
        <v>2</v>
      </c>
      <c r="J553" s="70">
        <v>2.5</v>
      </c>
      <c r="K553" s="71">
        <v>0</v>
      </c>
      <c r="L553" s="71">
        <v>0</v>
      </c>
      <c r="M553" s="71">
        <v>18</v>
      </c>
      <c r="N553" s="71">
        <v>22.5</v>
      </c>
    </row>
    <row r="554" spans="1:14" ht="15" customHeight="1">
      <c r="A554" s="35"/>
      <c r="B554" s="48" t="s">
        <v>58</v>
      </c>
      <c r="C554" s="66">
        <v>14</v>
      </c>
      <c r="D554" s="66">
        <v>26</v>
      </c>
      <c r="E554" s="72" t="s">
        <v>110</v>
      </c>
      <c r="F554" s="72" t="s">
        <v>228</v>
      </c>
      <c r="G554" s="68">
        <v>1</v>
      </c>
      <c r="H554" s="68">
        <v>1.98</v>
      </c>
      <c r="I554" s="68">
        <v>0.1</v>
      </c>
      <c r="J554" s="69">
        <v>0.2</v>
      </c>
      <c r="K554" s="69">
        <v>6.49</v>
      </c>
      <c r="L554" s="69">
        <v>13.3</v>
      </c>
      <c r="M554" s="69">
        <v>34</v>
      </c>
      <c r="N554" s="69">
        <v>65.25</v>
      </c>
    </row>
    <row r="555" spans="1:14" ht="15" customHeight="1">
      <c r="A555" s="37"/>
      <c r="B555" s="52" t="s">
        <v>30</v>
      </c>
      <c r="C555" s="66">
        <v>180</v>
      </c>
      <c r="D555" s="66">
        <v>180</v>
      </c>
      <c r="E555" s="72" t="s">
        <v>24</v>
      </c>
      <c r="F555" s="72" t="s">
        <v>24</v>
      </c>
      <c r="G555" s="68">
        <v>0.81</v>
      </c>
      <c r="H555" s="68">
        <v>0.81</v>
      </c>
      <c r="I555" s="68">
        <v>0.18</v>
      </c>
      <c r="J555" s="68">
        <v>0.18</v>
      </c>
      <c r="K555" s="69">
        <v>18.14</v>
      </c>
      <c r="L555" s="69">
        <v>18.14</v>
      </c>
      <c r="M555" s="69">
        <v>98.17</v>
      </c>
      <c r="N555" s="69">
        <v>98.17</v>
      </c>
    </row>
    <row r="556" spans="1:14" ht="15" customHeight="1">
      <c r="A556" s="38" t="s">
        <v>68</v>
      </c>
      <c r="B556" s="62"/>
      <c r="C556" s="157"/>
      <c r="D556" s="109"/>
      <c r="E556" s="157"/>
      <c r="F556" s="84"/>
      <c r="G556" s="130">
        <f t="shared" ref="G556:N556" si="28">G547+G554+G555</f>
        <v>4.3599999999999994</v>
      </c>
      <c r="H556" s="83">
        <f t="shared" si="28"/>
        <v>6.4500000000000011</v>
      </c>
      <c r="I556" s="130">
        <f t="shared" si="28"/>
        <v>4.1500000000000004</v>
      </c>
      <c r="J556" s="117">
        <f t="shared" si="28"/>
        <v>5.33</v>
      </c>
      <c r="K556" s="130">
        <f t="shared" si="28"/>
        <v>39.94</v>
      </c>
      <c r="L556" s="117">
        <f t="shared" si="28"/>
        <v>50.82</v>
      </c>
      <c r="M556" s="130">
        <f t="shared" si="28"/>
        <v>248.53000000000003</v>
      </c>
      <c r="N556" s="117">
        <f t="shared" si="28"/>
        <v>300.85000000000002</v>
      </c>
    </row>
    <row r="557" spans="1:14" ht="15" customHeight="1">
      <c r="A557" s="39" t="s">
        <v>69</v>
      </c>
      <c r="B557" s="63"/>
      <c r="C557" s="158"/>
      <c r="D557" s="110"/>
      <c r="E557" s="158"/>
      <c r="F557" s="82"/>
      <c r="G557" s="130">
        <f t="shared" ref="G557:N557" si="29">G509+G545+G556</f>
        <v>34.57</v>
      </c>
      <c r="H557" s="83">
        <f t="shared" si="29"/>
        <v>41.39</v>
      </c>
      <c r="I557" s="130">
        <f t="shared" si="29"/>
        <v>38.01</v>
      </c>
      <c r="J557" s="83">
        <f t="shared" si="29"/>
        <v>45.629999999999995</v>
      </c>
      <c r="K557" s="159">
        <f t="shared" si="29"/>
        <v>154.35999999999999</v>
      </c>
      <c r="L557" s="83">
        <f t="shared" si="29"/>
        <v>186.88</v>
      </c>
      <c r="M557" s="160">
        <f t="shared" si="29"/>
        <v>1094.6500000000001</v>
      </c>
      <c r="N557" s="83">
        <f t="shared" si="29"/>
        <v>1385.96</v>
      </c>
    </row>
    <row r="558" spans="1:14" ht="15" customHeight="1">
      <c r="A558" s="21" t="s">
        <v>187</v>
      </c>
      <c r="B558" s="55"/>
      <c r="C558" s="21"/>
      <c r="D558" s="21"/>
      <c r="E558" s="65"/>
      <c r="F558" s="65"/>
      <c r="G558" s="65"/>
      <c r="H558" s="65"/>
      <c r="I558" s="65"/>
      <c r="J558" s="65"/>
      <c r="K558" s="65"/>
      <c r="L558" s="65"/>
      <c r="M558" s="65"/>
      <c r="N558" s="65"/>
    </row>
    <row r="559" spans="1:14" ht="15" customHeight="1">
      <c r="A559" s="3" t="s">
        <v>9</v>
      </c>
      <c r="B559" s="61"/>
      <c r="C559" s="128"/>
      <c r="D559" s="128"/>
      <c r="E559" s="149"/>
      <c r="F559" s="149"/>
      <c r="G559" s="116"/>
      <c r="H559" s="116"/>
      <c r="I559" s="116"/>
      <c r="J559" s="116"/>
      <c r="K559" s="86"/>
      <c r="L559" s="86"/>
      <c r="M559" s="86"/>
      <c r="N559" s="86"/>
    </row>
    <row r="560" spans="1:14" ht="15" customHeight="1">
      <c r="A560" s="8"/>
      <c r="B560" s="48" t="s">
        <v>107</v>
      </c>
      <c r="C560" s="66"/>
      <c r="D560" s="66"/>
      <c r="E560" s="72" t="s">
        <v>35</v>
      </c>
      <c r="F560" s="72" t="s">
        <v>35</v>
      </c>
      <c r="G560" s="68">
        <v>12.24</v>
      </c>
      <c r="H560" s="68">
        <v>12.24</v>
      </c>
      <c r="I560" s="68">
        <v>13.28</v>
      </c>
      <c r="J560" s="68">
        <v>13.28</v>
      </c>
      <c r="K560" s="69">
        <v>3.66</v>
      </c>
      <c r="L560" s="69">
        <v>3.66</v>
      </c>
      <c r="M560" s="69">
        <v>183.32</v>
      </c>
      <c r="N560" s="69">
        <v>183.32</v>
      </c>
    </row>
    <row r="561" spans="1:14" ht="15" customHeight="1">
      <c r="A561" s="8"/>
      <c r="B561" s="49" t="s">
        <v>13</v>
      </c>
      <c r="C561" s="66">
        <v>97</v>
      </c>
      <c r="D561" s="66">
        <v>97</v>
      </c>
      <c r="E561" s="72"/>
      <c r="F561" s="72"/>
      <c r="G561" s="70">
        <v>11.07</v>
      </c>
      <c r="H561" s="70">
        <v>11.07</v>
      </c>
      <c r="I561" s="70">
        <v>10.02</v>
      </c>
      <c r="J561" s="70">
        <v>10.02</v>
      </c>
      <c r="K561" s="71">
        <v>0.6</v>
      </c>
      <c r="L561" s="71">
        <v>0.6</v>
      </c>
      <c r="M561" s="71">
        <v>137.01</v>
      </c>
      <c r="N561" s="71">
        <v>137.01</v>
      </c>
    </row>
    <row r="562" spans="1:14" ht="15" customHeight="1">
      <c r="A562" s="8"/>
      <c r="B562" s="49" t="s">
        <v>14</v>
      </c>
      <c r="C562" s="73" t="s">
        <v>188</v>
      </c>
      <c r="D562" s="73" t="s">
        <v>188</v>
      </c>
      <c r="E562" s="72"/>
      <c r="F562" s="72"/>
      <c r="G562" s="70">
        <v>1.1599999999999999</v>
      </c>
      <c r="H562" s="70">
        <v>1.1599999999999999</v>
      </c>
      <c r="I562" s="70">
        <v>0.78</v>
      </c>
      <c r="J562" s="70">
        <v>0.78</v>
      </c>
      <c r="K562" s="71">
        <v>3.04</v>
      </c>
      <c r="L562" s="71">
        <v>3.04</v>
      </c>
      <c r="M562" s="71">
        <v>23.91</v>
      </c>
      <c r="N562" s="71">
        <v>23.91</v>
      </c>
    </row>
    <row r="563" spans="1:14" ht="15" customHeight="1">
      <c r="A563" s="15"/>
      <c r="B563" s="49" t="s">
        <v>15</v>
      </c>
      <c r="C563" s="66">
        <v>3</v>
      </c>
      <c r="D563" s="66">
        <v>3</v>
      </c>
      <c r="E563" s="72"/>
      <c r="F563" s="153"/>
      <c r="G563" s="70">
        <v>0.01</v>
      </c>
      <c r="H563" s="70">
        <v>0.01</v>
      </c>
      <c r="I563" s="70">
        <v>2.48</v>
      </c>
      <c r="J563" s="70">
        <v>2.48</v>
      </c>
      <c r="K563" s="71">
        <v>0.02</v>
      </c>
      <c r="L563" s="71">
        <v>0.02</v>
      </c>
      <c r="M563" s="71">
        <v>22.4</v>
      </c>
      <c r="N563" s="71">
        <v>22.4</v>
      </c>
    </row>
    <row r="564" spans="1:14" ht="15" customHeight="1">
      <c r="A564" s="15"/>
      <c r="B564" s="48" t="s">
        <v>81</v>
      </c>
      <c r="C564" s="66">
        <v>42</v>
      </c>
      <c r="D564" s="66">
        <v>62</v>
      </c>
      <c r="E564" s="72" t="s">
        <v>82</v>
      </c>
      <c r="F564" s="67" t="s">
        <v>47</v>
      </c>
      <c r="G564" s="68">
        <v>0.28000000000000003</v>
      </c>
      <c r="H564" s="68">
        <v>0.42</v>
      </c>
      <c r="I564" s="68">
        <v>0.04</v>
      </c>
      <c r="J564" s="69">
        <v>0.06</v>
      </c>
      <c r="K564" s="69">
        <v>0.76</v>
      </c>
      <c r="L564" s="69">
        <v>1.1399999999999999</v>
      </c>
      <c r="M564" s="69">
        <v>4.4000000000000004</v>
      </c>
      <c r="N564" s="69">
        <v>6.6</v>
      </c>
    </row>
    <row r="565" spans="1:14" ht="30" customHeight="1">
      <c r="A565" s="6"/>
      <c r="B565" s="48" t="s">
        <v>17</v>
      </c>
      <c r="C565" s="73"/>
      <c r="D565" s="73"/>
      <c r="E565" s="72" t="s">
        <v>18</v>
      </c>
      <c r="F565" s="72" t="s">
        <v>219</v>
      </c>
      <c r="G565" s="68">
        <v>1.54</v>
      </c>
      <c r="H565" s="68">
        <v>1.92</v>
      </c>
      <c r="I565" s="68">
        <v>4.29</v>
      </c>
      <c r="J565" s="69">
        <v>4.33</v>
      </c>
      <c r="K565" s="69">
        <v>9.84</v>
      </c>
      <c r="L565" s="69">
        <v>12.84</v>
      </c>
      <c r="M565" s="69">
        <v>84.4</v>
      </c>
      <c r="N565" s="69">
        <v>100.1</v>
      </c>
    </row>
    <row r="566" spans="1:14" ht="15" customHeight="1">
      <c r="A566" s="7"/>
      <c r="B566" s="49" t="s">
        <v>19</v>
      </c>
      <c r="C566" s="73" t="s">
        <v>20</v>
      </c>
      <c r="D566" s="73" t="s">
        <v>226</v>
      </c>
      <c r="E566" s="72"/>
      <c r="F566" s="72"/>
      <c r="G566" s="70">
        <v>1.52</v>
      </c>
      <c r="H566" s="70">
        <v>1.9</v>
      </c>
      <c r="I566" s="70">
        <v>0.16</v>
      </c>
      <c r="J566" s="71">
        <v>0.2</v>
      </c>
      <c r="K566" s="71">
        <v>9.8000000000000007</v>
      </c>
      <c r="L566" s="71">
        <v>12.8</v>
      </c>
      <c r="M566" s="71">
        <v>47</v>
      </c>
      <c r="N566" s="71">
        <v>62.7</v>
      </c>
    </row>
    <row r="567" spans="1:14" ht="15" customHeight="1">
      <c r="A567" s="8"/>
      <c r="B567" s="49" t="s">
        <v>15</v>
      </c>
      <c r="C567" s="66">
        <v>5</v>
      </c>
      <c r="D567" s="66">
        <v>5</v>
      </c>
      <c r="E567" s="72"/>
      <c r="F567" s="72"/>
      <c r="G567" s="70">
        <v>0.02</v>
      </c>
      <c r="H567" s="70">
        <v>0.02</v>
      </c>
      <c r="I567" s="70">
        <v>4.13</v>
      </c>
      <c r="J567" s="70">
        <v>4.13</v>
      </c>
      <c r="K567" s="71">
        <v>0.04</v>
      </c>
      <c r="L567" s="71">
        <v>0.04</v>
      </c>
      <c r="M567" s="71">
        <v>37.4</v>
      </c>
      <c r="N567" s="71">
        <v>37.4</v>
      </c>
    </row>
    <row r="568" spans="1:14" ht="15" customHeight="1">
      <c r="A568" s="9"/>
      <c r="B568" s="48" t="s">
        <v>114</v>
      </c>
      <c r="C568" s="66"/>
      <c r="D568" s="66"/>
      <c r="E568" s="34" t="s">
        <v>24</v>
      </c>
      <c r="F568" s="72" t="s">
        <v>220</v>
      </c>
      <c r="G568" s="68">
        <v>0</v>
      </c>
      <c r="H568" s="68">
        <v>0</v>
      </c>
      <c r="I568" s="68">
        <v>0</v>
      </c>
      <c r="J568" s="69">
        <v>0</v>
      </c>
      <c r="K568" s="69">
        <v>6</v>
      </c>
      <c r="L568" s="69">
        <v>7</v>
      </c>
      <c r="M568" s="69">
        <v>24</v>
      </c>
      <c r="N568" s="69">
        <v>28</v>
      </c>
    </row>
    <row r="569" spans="1:14" ht="15" customHeight="1">
      <c r="A569" s="9"/>
      <c r="B569" s="49" t="s">
        <v>25</v>
      </c>
      <c r="C569" s="66">
        <v>0.60000000000000009</v>
      </c>
      <c r="D569" s="66">
        <v>0.6</v>
      </c>
      <c r="E569" s="34"/>
      <c r="F569" s="72"/>
      <c r="G569" s="70">
        <v>0</v>
      </c>
      <c r="H569" s="70">
        <v>0</v>
      </c>
      <c r="I569" s="70">
        <v>0</v>
      </c>
      <c r="J569" s="70">
        <v>0</v>
      </c>
      <c r="K569" s="71">
        <v>0</v>
      </c>
      <c r="L569" s="71">
        <v>0</v>
      </c>
      <c r="M569" s="71">
        <v>0</v>
      </c>
      <c r="N569" s="71">
        <v>0</v>
      </c>
    </row>
    <row r="570" spans="1:14" ht="15" customHeight="1">
      <c r="A570" s="9"/>
      <c r="B570" s="49" t="s">
        <v>26</v>
      </c>
      <c r="C570" s="66">
        <v>6</v>
      </c>
      <c r="D570" s="66">
        <v>7</v>
      </c>
      <c r="E570" s="34"/>
      <c r="F570" s="72"/>
      <c r="G570" s="70">
        <v>0</v>
      </c>
      <c r="H570" s="70">
        <v>0</v>
      </c>
      <c r="I570" s="70">
        <v>0</v>
      </c>
      <c r="J570" s="70">
        <v>0</v>
      </c>
      <c r="K570" s="71">
        <v>6</v>
      </c>
      <c r="L570" s="71">
        <v>7</v>
      </c>
      <c r="M570" s="71">
        <v>24</v>
      </c>
      <c r="N570" s="71">
        <v>28</v>
      </c>
    </row>
    <row r="571" spans="1:14" ht="15" customHeight="1">
      <c r="A571" s="9"/>
      <c r="B571" s="49" t="s">
        <v>28</v>
      </c>
      <c r="C571" s="66">
        <v>180</v>
      </c>
      <c r="D571" s="66">
        <v>200</v>
      </c>
      <c r="E571" s="34"/>
      <c r="F571" s="72"/>
      <c r="G571" s="70">
        <v>0</v>
      </c>
      <c r="H571" s="70">
        <v>0</v>
      </c>
      <c r="I571" s="70">
        <v>0</v>
      </c>
      <c r="J571" s="70">
        <v>0</v>
      </c>
      <c r="K571" s="71">
        <v>0</v>
      </c>
      <c r="L571" s="71">
        <v>0</v>
      </c>
      <c r="M571" s="71">
        <v>0</v>
      </c>
      <c r="N571" s="71">
        <v>0</v>
      </c>
    </row>
    <row r="572" spans="1:14" ht="15" customHeight="1">
      <c r="A572" s="15" t="s">
        <v>29</v>
      </c>
      <c r="B572" s="57"/>
      <c r="C572" s="106"/>
      <c r="D572" s="106"/>
      <c r="E572" s="153"/>
      <c r="F572" s="72"/>
      <c r="G572" s="70"/>
      <c r="H572" s="70"/>
      <c r="I572" s="70"/>
      <c r="J572" s="71"/>
      <c r="K572" s="71"/>
      <c r="L572" s="71"/>
      <c r="M572" s="71"/>
      <c r="N572" s="71"/>
    </row>
    <row r="573" spans="1:14" ht="15" customHeight="1">
      <c r="A573" s="9"/>
      <c r="B573" s="48" t="s">
        <v>30</v>
      </c>
      <c r="C573" s="66">
        <v>120</v>
      </c>
      <c r="D573" s="66">
        <v>120</v>
      </c>
      <c r="E573" s="72" t="s">
        <v>31</v>
      </c>
      <c r="F573" s="72" t="s">
        <v>31</v>
      </c>
      <c r="G573" s="68">
        <v>0.55000000000000004</v>
      </c>
      <c r="H573" s="68">
        <v>0.55000000000000004</v>
      </c>
      <c r="I573" s="68">
        <v>0.12</v>
      </c>
      <c r="J573" s="68">
        <v>0.12</v>
      </c>
      <c r="K573" s="68">
        <v>12.1</v>
      </c>
      <c r="L573" s="68">
        <v>12.1</v>
      </c>
      <c r="M573" s="68">
        <v>65.45</v>
      </c>
      <c r="N573" s="68">
        <v>65.45</v>
      </c>
    </row>
    <row r="574" spans="1:14" ht="15" customHeight="1">
      <c r="A574" s="11" t="s">
        <v>32</v>
      </c>
      <c r="B574" s="53"/>
      <c r="C574" s="110"/>
      <c r="D574" s="110"/>
      <c r="E574" s="154"/>
      <c r="F574" s="154"/>
      <c r="G574" s="83">
        <f t="shared" ref="G574:N574" si="30">G560+G564+G565+G568+G573</f>
        <v>14.61</v>
      </c>
      <c r="H574" s="83">
        <f t="shared" si="30"/>
        <v>15.13</v>
      </c>
      <c r="I574" s="83">
        <f t="shared" si="30"/>
        <v>17.73</v>
      </c>
      <c r="J574" s="83">
        <f t="shared" si="30"/>
        <v>17.790000000000003</v>
      </c>
      <c r="K574" s="83">
        <f t="shared" si="30"/>
        <v>32.36</v>
      </c>
      <c r="L574" s="83">
        <f t="shared" si="30"/>
        <v>36.74</v>
      </c>
      <c r="M574" s="83">
        <f t="shared" si="30"/>
        <v>361.57</v>
      </c>
      <c r="N574" s="83">
        <f t="shared" si="30"/>
        <v>383.46999999999997</v>
      </c>
    </row>
    <row r="575" spans="1:14" ht="15" customHeight="1">
      <c r="A575" s="12" t="s">
        <v>33</v>
      </c>
      <c r="B575" s="53"/>
      <c r="C575" s="80"/>
      <c r="D575" s="80"/>
      <c r="E575" s="154"/>
      <c r="F575" s="149"/>
      <c r="G575" s="116"/>
      <c r="H575" s="116"/>
      <c r="I575" s="116"/>
      <c r="J575" s="86"/>
      <c r="K575" s="86"/>
      <c r="L575" s="86"/>
      <c r="M575" s="86"/>
      <c r="N575" s="86"/>
    </row>
    <row r="576" spans="1:14" ht="45" customHeight="1">
      <c r="A576" s="40"/>
      <c r="B576" s="48" t="s">
        <v>189</v>
      </c>
      <c r="C576" s="66"/>
      <c r="D576" s="66"/>
      <c r="E576" s="132" t="s">
        <v>275</v>
      </c>
      <c r="F576" s="87" t="s">
        <v>276</v>
      </c>
      <c r="G576" s="68">
        <v>8.51</v>
      </c>
      <c r="H576" s="68">
        <v>12.71</v>
      </c>
      <c r="I576" s="68">
        <v>2.75</v>
      </c>
      <c r="J576" s="69">
        <v>3.95</v>
      </c>
      <c r="K576" s="69">
        <v>6.24</v>
      </c>
      <c r="L576" s="69">
        <v>6.79</v>
      </c>
      <c r="M576" s="69">
        <v>76.8</v>
      </c>
      <c r="N576" s="69">
        <v>136.91999999999999</v>
      </c>
    </row>
    <row r="577" spans="1:14" ht="15" customHeight="1">
      <c r="A577" s="9"/>
      <c r="B577" s="49" t="s">
        <v>190</v>
      </c>
      <c r="C577" s="66">
        <v>160</v>
      </c>
      <c r="D577" s="66">
        <v>186</v>
      </c>
      <c r="E577" s="155"/>
      <c r="F577" s="72"/>
      <c r="G577" s="70">
        <v>7.61</v>
      </c>
      <c r="H577" s="70">
        <v>11.33</v>
      </c>
      <c r="I577" s="70">
        <v>0</v>
      </c>
      <c r="J577" s="70">
        <v>0.54</v>
      </c>
      <c r="K577" s="71">
        <v>0</v>
      </c>
      <c r="L577" s="71">
        <v>0</v>
      </c>
      <c r="M577" s="71">
        <v>23.42</v>
      </c>
      <c r="N577" s="71">
        <v>49.87</v>
      </c>
    </row>
    <row r="578" spans="1:14" ht="15" customHeight="1">
      <c r="A578" s="9"/>
      <c r="B578" s="49" t="s">
        <v>37</v>
      </c>
      <c r="C578" s="125">
        <v>58</v>
      </c>
      <c r="D578" s="125">
        <v>72</v>
      </c>
      <c r="E578" s="155"/>
      <c r="F578" s="72"/>
      <c r="G578" s="70">
        <v>0.38</v>
      </c>
      <c r="H578" s="70">
        <v>0.57999999999999996</v>
      </c>
      <c r="I578" s="70">
        <v>0.1</v>
      </c>
      <c r="J578" s="70">
        <v>0.14000000000000001</v>
      </c>
      <c r="K578" s="71">
        <v>5.14</v>
      </c>
      <c r="L578" s="71">
        <v>4.84</v>
      </c>
      <c r="M578" s="71">
        <v>23.08</v>
      </c>
      <c r="N578" s="71">
        <v>45.07</v>
      </c>
    </row>
    <row r="579" spans="1:14" ht="15" customHeight="1">
      <c r="A579" s="41"/>
      <c r="B579" s="49" t="s">
        <v>161</v>
      </c>
      <c r="C579" s="66">
        <v>10</v>
      </c>
      <c r="D579" s="73" t="s">
        <v>104</v>
      </c>
      <c r="E579" s="155"/>
      <c r="F579" s="72"/>
      <c r="G579" s="70">
        <v>0.06</v>
      </c>
      <c r="H579" s="70">
        <v>0.09</v>
      </c>
      <c r="I579" s="70">
        <v>0</v>
      </c>
      <c r="J579" s="71">
        <v>0</v>
      </c>
      <c r="K579" s="71">
        <v>0.38</v>
      </c>
      <c r="L579" s="71">
        <v>0.5</v>
      </c>
      <c r="M579" s="71">
        <v>1.79</v>
      </c>
      <c r="N579" s="71">
        <v>2.84</v>
      </c>
    </row>
    <row r="580" spans="1:14" ht="15" customHeight="1">
      <c r="A580" s="9"/>
      <c r="B580" s="49" t="s">
        <v>41</v>
      </c>
      <c r="C580" s="66">
        <v>10</v>
      </c>
      <c r="D580" s="73" t="s">
        <v>104</v>
      </c>
      <c r="E580" s="72"/>
      <c r="F580" s="72"/>
      <c r="G580" s="70">
        <v>0.1</v>
      </c>
      <c r="H580" s="70">
        <v>0.12</v>
      </c>
      <c r="I580" s="70">
        <v>0</v>
      </c>
      <c r="J580" s="71">
        <v>0</v>
      </c>
      <c r="K580" s="71">
        <v>0.59</v>
      </c>
      <c r="L580" s="71">
        <v>0.7</v>
      </c>
      <c r="M580" s="71">
        <v>2.67</v>
      </c>
      <c r="N580" s="71">
        <v>3.02</v>
      </c>
    </row>
    <row r="581" spans="1:14" ht="15" customHeight="1">
      <c r="A581" s="9"/>
      <c r="B581" s="49" t="s">
        <v>191</v>
      </c>
      <c r="C581" s="73" t="s">
        <v>48</v>
      </c>
      <c r="D581" s="73" t="s">
        <v>40</v>
      </c>
      <c r="E581" s="155"/>
      <c r="F581" s="72"/>
      <c r="G581" s="70">
        <v>0.35</v>
      </c>
      <c r="H581" s="70">
        <v>0.57999999999999996</v>
      </c>
      <c r="I581" s="70">
        <v>0</v>
      </c>
      <c r="J581" s="71">
        <v>0</v>
      </c>
      <c r="K581" s="71">
        <v>0.12</v>
      </c>
      <c r="L581" s="71">
        <v>0.74</v>
      </c>
      <c r="M581" s="71">
        <v>1.88</v>
      </c>
      <c r="N581" s="71">
        <v>3.12</v>
      </c>
    </row>
    <row r="582" spans="1:14" ht="15" customHeight="1">
      <c r="A582" s="9"/>
      <c r="B582" s="49" t="s">
        <v>15</v>
      </c>
      <c r="C582" s="73" t="s">
        <v>118</v>
      </c>
      <c r="D582" s="66">
        <v>2</v>
      </c>
      <c r="E582" s="155"/>
      <c r="F582" s="72"/>
      <c r="G582" s="70">
        <v>0.01</v>
      </c>
      <c r="H582" s="70">
        <v>0</v>
      </c>
      <c r="I582" s="70">
        <v>1.65</v>
      </c>
      <c r="J582" s="70">
        <v>2</v>
      </c>
      <c r="K582" s="71">
        <v>0.01</v>
      </c>
      <c r="L582" s="71">
        <v>0</v>
      </c>
      <c r="M582" s="71">
        <v>14.96</v>
      </c>
      <c r="N582" s="71">
        <v>18</v>
      </c>
    </row>
    <row r="583" spans="1:14" ht="15" customHeight="1">
      <c r="A583" s="9"/>
      <c r="B583" s="49" t="s">
        <v>43</v>
      </c>
      <c r="C583" s="73" t="s">
        <v>119</v>
      </c>
      <c r="D583" s="73" t="s">
        <v>118</v>
      </c>
      <c r="E583" s="155"/>
      <c r="F583" s="72"/>
      <c r="G583" s="70">
        <v>0</v>
      </c>
      <c r="H583" s="70">
        <v>0.01</v>
      </c>
      <c r="I583" s="70">
        <v>1</v>
      </c>
      <c r="J583" s="70">
        <v>1.27</v>
      </c>
      <c r="K583" s="71">
        <v>0</v>
      </c>
      <c r="L583" s="71">
        <v>0.01</v>
      </c>
      <c r="M583" s="71">
        <v>9</v>
      </c>
      <c r="N583" s="71">
        <v>15</v>
      </c>
    </row>
    <row r="584" spans="1:14" ht="15" customHeight="1">
      <c r="A584" s="9"/>
      <c r="B584" s="49" t="s">
        <v>28</v>
      </c>
      <c r="C584" s="73" t="s">
        <v>138</v>
      </c>
      <c r="D584" s="73" t="s">
        <v>207</v>
      </c>
      <c r="E584" s="155"/>
      <c r="F584" s="72"/>
      <c r="G584" s="70">
        <v>0</v>
      </c>
      <c r="H584" s="70">
        <v>0</v>
      </c>
      <c r="I584" s="70">
        <v>0</v>
      </c>
      <c r="J584" s="71">
        <v>0</v>
      </c>
      <c r="K584" s="71">
        <v>0</v>
      </c>
      <c r="L584" s="71">
        <v>0</v>
      </c>
      <c r="M584" s="71">
        <v>0</v>
      </c>
      <c r="N584" s="71">
        <v>0</v>
      </c>
    </row>
    <row r="585" spans="1:14" ht="46.5" customHeight="1">
      <c r="A585" s="9"/>
      <c r="B585" s="48" t="s">
        <v>192</v>
      </c>
      <c r="C585" s="66"/>
      <c r="D585" s="66"/>
      <c r="E585" s="87" t="s">
        <v>193</v>
      </c>
      <c r="F585" s="87" t="s">
        <v>233</v>
      </c>
      <c r="G585" s="68">
        <v>10.42</v>
      </c>
      <c r="H585" s="68">
        <v>11.35</v>
      </c>
      <c r="I585" s="68">
        <v>10.47</v>
      </c>
      <c r="J585" s="69">
        <v>14.31</v>
      </c>
      <c r="K585" s="69">
        <v>6</v>
      </c>
      <c r="L585" s="69">
        <v>7.3</v>
      </c>
      <c r="M585" s="69">
        <v>165.51</v>
      </c>
      <c r="N585" s="69">
        <v>182.76</v>
      </c>
    </row>
    <row r="586" spans="1:14" ht="15" customHeight="1">
      <c r="A586" s="9"/>
      <c r="B586" s="49" t="s">
        <v>36</v>
      </c>
      <c r="C586" s="66">
        <v>69</v>
      </c>
      <c r="D586" s="66">
        <v>90</v>
      </c>
      <c r="E586" s="72"/>
      <c r="F586" s="72"/>
      <c r="G586" s="70">
        <v>9.5470000000000006</v>
      </c>
      <c r="H586" s="70">
        <v>10.37</v>
      </c>
      <c r="I586" s="70">
        <v>6.34</v>
      </c>
      <c r="J586" s="71">
        <v>6.87</v>
      </c>
      <c r="K586" s="71">
        <v>0</v>
      </c>
      <c r="L586" s="71">
        <v>0</v>
      </c>
      <c r="M586" s="71">
        <v>104.58</v>
      </c>
      <c r="N586" s="71">
        <v>119.12</v>
      </c>
    </row>
    <row r="587" spans="1:14" ht="15" customHeight="1">
      <c r="A587" s="9"/>
      <c r="B587" s="49" t="s">
        <v>41</v>
      </c>
      <c r="C587" s="66">
        <v>10</v>
      </c>
      <c r="D587" s="66">
        <v>11</v>
      </c>
      <c r="E587" s="87"/>
      <c r="F587" s="72"/>
      <c r="G587" s="70">
        <v>0.05</v>
      </c>
      <c r="H587" s="70">
        <v>0.06</v>
      </c>
      <c r="I587" s="70">
        <v>0</v>
      </c>
      <c r="J587" s="70">
        <v>0</v>
      </c>
      <c r="K587" s="71">
        <v>0.49</v>
      </c>
      <c r="L587" s="71">
        <v>0.49</v>
      </c>
      <c r="M587" s="71">
        <v>1.34</v>
      </c>
      <c r="N587" s="71">
        <v>1.34</v>
      </c>
    </row>
    <row r="588" spans="1:14" ht="15" customHeight="1">
      <c r="A588" s="9"/>
      <c r="B588" s="49" t="s">
        <v>14</v>
      </c>
      <c r="C588" s="66">
        <v>10</v>
      </c>
      <c r="D588" s="66">
        <v>10</v>
      </c>
      <c r="E588" s="72"/>
      <c r="F588" s="72"/>
      <c r="G588" s="70">
        <v>0.11</v>
      </c>
      <c r="H588" s="70">
        <v>0.11</v>
      </c>
      <c r="I588" s="70">
        <v>0.06</v>
      </c>
      <c r="J588" s="70">
        <v>0.06</v>
      </c>
      <c r="K588" s="71">
        <v>0.59</v>
      </c>
      <c r="L588" s="71">
        <v>0.59</v>
      </c>
      <c r="M588" s="71">
        <v>2.96</v>
      </c>
      <c r="N588" s="71">
        <v>2.96</v>
      </c>
    </row>
    <row r="589" spans="1:14" ht="15" customHeight="1">
      <c r="A589" s="9"/>
      <c r="B589" s="49" t="s">
        <v>19</v>
      </c>
      <c r="C589" s="66">
        <v>5</v>
      </c>
      <c r="D589" s="66">
        <v>6</v>
      </c>
      <c r="E589" s="72"/>
      <c r="F589" s="72"/>
      <c r="G589" s="70">
        <v>0.38</v>
      </c>
      <c r="H589" s="70">
        <v>0.45</v>
      </c>
      <c r="I589" s="70">
        <v>0.04</v>
      </c>
      <c r="J589" s="70">
        <v>0.04</v>
      </c>
      <c r="K589" s="71">
        <v>2.58</v>
      </c>
      <c r="L589" s="71">
        <v>3.09</v>
      </c>
      <c r="M589" s="71">
        <v>11.75</v>
      </c>
      <c r="N589" s="71">
        <v>14.1</v>
      </c>
    </row>
    <row r="590" spans="1:14" ht="15" customHeight="1">
      <c r="A590" s="9"/>
      <c r="B590" s="49" t="s">
        <v>43</v>
      </c>
      <c r="C590" s="73" t="s">
        <v>118</v>
      </c>
      <c r="D590" s="73" t="s">
        <v>118</v>
      </c>
      <c r="E590" s="155"/>
      <c r="F590" s="72"/>
      <c r="G590" s="78">
        <v>0</v>
      </c>
      <c r="H590" s="78">
        <v>0</v>
      </c>
      <c r="I590" s="78">
        <v>2</v>
      </c>
      <c r="J590" s="78">
        <v>2</v>
      </c>
      <c r="K590" s="79">
        <v>0</v>
      </c>
      <c r="L590" s="79">
        <v>0</v>
      </c>
      <c r="M590" s="79">
        <v>18</v>
      </c>
      <c r="N590" s="79">
        <v>18</v>
      </c>
    </row>
    <row r="591" spans="1:14" ht="15" customHeight="1">
      <c r="A591" s="9"/>
      <c r="B591" s="48" t="s">
        <v>89</v>
      </c>
      <c r="C591" s="66"/>
      <c r="D591" s="73"/>
      <c r="E591" s="72"/>
      <c r="F591" s="72"/>
      <c r="G591" s="70"/>
      <c r="H591" s="70"/>
      <c r="I591" s="70"/>
      <c r="J591" s="71"/>
      <c r="K591" s="71"/>
      <c r="L591" s="71"/>
      <c r="M591" s="71"/>
      <c r="N591" s="71"/>
    </row>
    <row r="592" spans="1:14" ht="15" customHeight="1">
      <c r="A592" s="9"/>
      <c r="B592" s="49" t="s">
        <v>39</v>
      </c>
      <c r="C592" s="66">
        <v>3</v>
      </c>
      <c r="D592" s="73" t="s">
        <v>128</v>
      </c>
      <c r="E592" s="72"/>
      <c r="F592" s="72"/>
      <c r="G592" s="70">
        <v>0.01</v>
      </c>
      <c r="H592" s="70">
        <v>0.02</v>
      </c>
      <c r="I592" s="70">
        <v>0</v>
      </c>
      <c r="J592" s="70">
        <v>0</v>
      </c>
      <c r="K592" s="71">
        <v>0.21</v>
      </c>
      <c r="L592" s="71">
        <v>0.11</v>
      </c>
      <c r="M592" s="71">
        <v>0.35</v>
      </c>
      <c r="N592" s="71">
        <v>0.4</v>
      </c>
    </row>
    <row r="593" spans="1:14" ht="15" customHeight="1">
      <c r="A593" s="9"/>
      <c r="B593" s="49" t="s">
        <v>41</v>
      </c>
      <c r="C593" s="66">
        <v>3</v>
      </c>
      <c r="D593" s="73" t="s">
        <v>128</v>
      </c>
      <c r="E593" s="72"/>
      <c r="F593" s="72"/>
      <c r="G593" s="78">
        <v>0.01</v>
      </c>
      <c r="H593" s="78">
        <v>0.02</v>
      </c>
      <c r="I593" s="78">
        <v>0</v>
      </c>
      <c r="J593" s="78">
        <v>0</v>
      </c>
      <c r="K593" s="79">
        <v>0.22</v>
      </c>
      <c r="L593" s="79">
        <v>0.12</v>
      </c>
      <c r="M593" s="79">
        <v>0.5</v>
      </c>
      <c r="N593" s="79">
        <v>0.57999999999999996</v>
      </c>
    </row>
    <row r="594" spans="1:14" ht="15" customHeight="1">
      <c r="A594" s="9"/>
      <c r="B594" s="49" t="s">
        <v>42</v>
      </c>
      <c r="C594" s="66">
        <v>3</v>
      </c>
      <c r="D594" s="73" t="s">
        <v>128</v>
      </c>
      <c r="E594" s="72"/>
      <c r="F594" s="72"/>
      <c r="G594" s="70">
        <v>0.09</v>
      </c>
      <c r="H594" s="70">
        <v>0.1</v>
      </c>
      <c r="I594" s="70">
        <v>0</v>
      </c>
      <c r="J594" s="70">
        <v>0</v>
      </c>
      <c r="K594" s="71">
        <v>0.44</v>
      </c>
      <c r="L594" s="71">
        <v>0.43</v>
      </c>
      <c r="M594" s="71">
        <v>1.45</v>
      </c>
      <c r="N594" s="71">
        <v>1.68</v>
      </c>
    </row>
    <row r="595" spans="1:14" ht="15" customHeight="1">
      <c r="A595" s="9"/>
      <c r="B595" s="49" t="s">
        <v>88</v>
      </c>
      <c r="C595" s="66">
        <v>2</v>
      </c>
      <c r="D595" s="73" t="s">
        <v>118</v>
      </c>
      <c r="E595" s="72"/>
      <c r="F595" s="72"/>
      <c r="G595" s="70">
        <v>0.22</v>
      </c>
      <c r="H595" s="70">
        <v>0.22</v>
      </c>
      <c r="I595" s="70">
        <v>0.03</v>
      </c>
      <c r="J595" s="70">
        <v>0.03</v>
      </c>
      <c r="K595" s="71">
        <v>1.47</v>
      </c>
      <c r="L595" s="71">
        <v>1.36</v>
      </c>
      <c r="M595" s="71">
        <v>6.58</v>
      </c>
      <c r="N595" s="71">
        <v>6.58</v>
      </c>
    </row>
    <row r="596" spans="1:14" ht="15" customHeight="1">
      <c r="A596" s="9"/>
      <c r="B596" s="49" t="s">
        <v>43</v>
      </c>
      <c r="C596" s="66">
        <v>2</v>
      </c>
      <c r="D596" s="73" t="s">
        <v>118</v>
      </c>
      <c r="E596" s="72"/>
      <c r="F596" s="72"/>
      <c r="G596" s="78">
        <v>0</v>
      </c>
      <c r="H596" s="70">
        <v>0</v>
      </c>
      <c r="I596" s="78">
        <v>2</v>
      </c>
      <c r="J596" s="70">
        <v>2</v>
      </c>
      <c r="K596" s="79">
        <v>0</v>
      </c>
      <c r="L596" s="71">
        <v>0</v>
      </c>
      <c r="M596" s="79">
        <v>18</v>
      </c>
      <c r="N596" s="71">
        <v>18</v>
      </c>
    </row>
    <row r="597" spans="1:14" ht="15" customHeight="1">
      <c r="A597" s="9"/>
      <c r="B597" s="50" t="s">
        <v>194</v>
      </c>
      <c r="C597" s="73"/>
      <c r="D597" s="73"/>
      <c r="E597" s="87" t="s">
        <v>51</v>
      </c>
      <c r="F597" s="87" t="s">
        <v>11</v>
      </c>
      <c r="G597" s="68">
        <v>1.1000000000000001</v>
      </c>
      <c r="H597" s="68">
        <v>1.31</v>
      </c>
      <c r="I597" s="68">
        <v>2.73</v>
      </c>
      <c r="J597" s="69">
        <v>4.1399999999999997</v>
      </c>
      <c r="K597" s="69">
        <v>13.11</v>
      </c>
      <c r="L597" s="69">
        <v>17.13</v>
      </c>
      <c r="M597" s="69">
        <v>81.3</v>
      </c>
      <c r="N597" s="69">
        <v>103.79</v>
      </c>
    </row>
    <row r="598" spans="1:14" ht="15" customHeight="1">
      <c r="A598" s="9"/>
      <c r="B598" s="49" t="s">
        <v>37</v>
      </c>
      <c r="C598" s="73" t="s">
        <v>195</v>
      </c>
      <c r="D598" s="161" t="s">
        <v>244</v>
      </c>
      <c r="E598" s="155"/>
      <c r="F598" s="72"/>
      <c r="G598" s="70">
        <v>1.0900000000000001</v>
      </c>
      <c r="H598" s="70">
        <v>1.29</v>
      </c>
      <c r="I598" s="70">
        <v>0.25</v>
      </c>
      <c r="J598" s="70">
        <v>0.84</v>
      </c>
      <c r="K598" s="71">
        <v>13.09</v>
      </c>
      <c r="L598" s="71">
        <v>17.100000000000001</v>
      </c>
      <c r="M598" s="71">
        <v>58.9</v>
      </c>
      <c r="N598" s="71">
        <v>73.87</v>
      </c>
    </row>
    <row r="599" spans="1:14" ht="15" customHeight="1">
      <c r="A599" s="9"/>
      <c r="B599" s="49" t="s">
        <v>15</v>
      </c>
      <c r="C599" s="73" t="s">
        <v>108</v>
      </c>
      <c r="D599" s="73" t="s">
        <v>128</v>
      </c>
      <c r="E599" s="155"/>
      <c r="F599" s="72"/>
      <c r="G599" s="70">
        <v>0.01</v>
      </c>
      <c r="H599" s="70">
        <v>0.02</v>
      </c>
      <c r="I599" s="70">
        <v>2.48</v>
      </c>
      <c r="J599" s="70">
        <v>3.3</v>
      </c>
      <c r="K599" s="71">
        <v>0.02</v>
      </c>
      <c r="L599" s="71">
        <v>0.03</v>
      </c>
      <c r="M599" s="71">
        <v>22.4</v>
      </c>
      <c r="N599" s="71">
        <v>29.92</v>
      </c>
    </row>
    <row r="600" spans="1:14" ht="45.75" customHeight="1">
      <c r="A600" s="9"/>
      <c r="B600" s="48" t="s">
        <v>196</v>
      </c>
      <c r="C600" s="66"/>
      <c r="D600" s="73"/>
      <c r="E600" s="212"/>
      <c r="F600" s="72"/>
      <c r="G600" s="212"/>
      <c r="H600" s="70"/>
      <c r="I600" s="212"/>
      <c r="J600" s="70"/>
      <c r="K600" s="212"/>
      <c r="L600" s="71"/>
      <c r="M600" s="212"/>
      <c r="N600" s="71"/>
    </row>
    <row r="601" spans="1:14" ht="15" customHeight="1">
      <c r="A601" s="9"/>
      <c r="B601" s="48" t="s">
        <v>197</v>
      </c>
      <c r="C601" s="66"/>
      <c r="D601" s="66"/>
      <c r="E601" s="87" t="s">
        <v>82</v>
      </c>
      <c r="F601" s="72" t="s">
        <v>22</v>
      </c>
      <c r="G601" s="68">
        <v>0.52</v>
      </c>
      <c r="H601" s="68">
        <v>0.76</v>
      </c>
      <c r="I601" s="68">
        <v>1.83</v>
      </c>
      <c r="J601" s="69">
        <v>2.2799999999999998</v>
      </c>
      <c r="K601" s="69">
        <v>2.96</v>
      </c>
      <c r="L601" s="69">
        <v>4.32</v>
      </c>
      <c r="M601" s="69">
        <v>30.93</v>
      </c>
      <c r="N601" s="69">
        <v>43.37</v>
      </c>
    </row>
    <row r="602" spans="1:14" ht="15" customHeight="1">
      <c r="A602" s="9"/>
      <c r="B602" s="49" t="s">
        <v>38</v>
      </c>
      <c r="C602" s="66">
        <v>48</v>
      </c>
      <c r="D602" s="66">
        <v>56</v>
      </c>
      <c r="E602" s="72"/>
      <c r="F602" s="72"/>
      <c r="G602" s="70">
        <v>0.41</v>
      </c>
      <c r="H602" s="162">
        <v>0.56000000000000005</v>
      </c>
      <c r="I602" s="70">
        <v>0.01</v>
      </c>
      <c r="J602" s="162">
        <v>0.05</v>
      </c>
      <c r="K602" s="71">
        <v>2.16</v>
      </c>
      <c r="L602" s="163">
        <v>3.3</v>
      </c>
      <c r="M602" s="71">
        <v>10.66</v>
      </c>
      <c r="N602" s="163">
        <v>18.87</v>
      </c>
    </row>
    <row r="603" spans="1:14" ht="15" customHeight="1">
      <c r="A603" s="9"/>
      <c r="B603" s="49" t="s">
        <v>41</v>
      </c>
      <c r="C603" s="66">
        <v>5</v>
      </c>
      <c r="D603" s="66">
        <v>6</v>
      </c>
      <c r="E603" s="72"/>
      <c r="F603" s="72"/>
      <c r="G603" s="70">
        <v>0.05</v>
      </c>
      <c r="H603" s="164">
        <v>0.05</v>
      </c>
      <c r="I603" s="70">
        <v>0</v>
      </c>
      <c r="J603" s="164">
        <v>0</v>
      </c>
      <c r="K603" s="71">
        <v>0.32</v>
      </c>
      <c r="L603" s="165">
        <v>0.32</v>
      </c>
      <c r="M603" s="71">
        <v>1.64</v>
      </c>
      <c r="N603" s="165">
        <v>1.64</v>
      </c>
    </row>
    <row r="604" spans="1:14" ht="15" customHeight="1">
      <c r="A604" s="9"/>
      <c r="B604" s="49" t="s">
        <v>42</v>
      </c>
      <c r="C604" s="66">
        <v>2</v>
      </c>
      <c r="D604" s="66">
        <v>3</v>
      </c>
      <c r="E604" s="72"/>
      <c r="F604" s="72"/>
      <c r="G604" s="70">
        <v>0.06</v>
      </c>
      <c r="H604" s="70">
        <v>0.09</v>
      </c>
      <c r="I604" s="70">
        <v>0</v>
      </c>
      <c r="J604" s="70">
        <v>0</v>
      </c>
      <c r="K604" s="71">
        <v>0.22</v>
      </c>
      <c r="L604" s="71">
        <v>0.44</v>
      </c>
      <c r="M604" s="71">
        <v>0.96</v>
      </c>
      <c r="N604" s="71">
        <v>1.45</v>
      </c>
    </row>
    <row r="605" spans="1:14" ht="15" customHeight="1">
      <c r="A605" s="9"/>
      <c r="B605" s="49" t="s">
        <v>100</v>
      </c>
      <c r="C605" s="66">
        <v>1</v>
      </c>
      <c r="D605" s="66">
        <v>1</v>
      </c>
      <c r="E605" s="72"/>
      <c r="F605" s="72"/>
      <c r="G605" s="70">
        <v>0.05</v>
      </c>
      <c r="H605" s="70">
        <v>0.05</v>
      </c>
      <c r="I605" s="70">
        <v>0</v>
      </c>
      <c r="J605" s="70">
        <v>0</v>
      </c>
      <c r="K605" s="71">
        <v>0.26</v>
      </c>
      <c r="L605" s="71">
        <v>0.26</v>
      </c>
      <c r="M605" s="71">
        <v>1.19</v>
      </c>
      <c r="N605" s="71">
        <v>1.19</v>
      </c>
    </row>
    <row r="606" spans="1:14" ht="15" customHeight="1">
      <c r="A606" s="9"/>
      <c r="B606" s="49" t="s">
        <v>15</v>
      </c>
      <c r="C606" s="66">
        <v>1</v>
      </c>
      <c r="D606" s="66">
        <v>1.5</v>
      </c>
      <c r="E606" s="72"/>
      <c r="F606" s="72"/>
      <c r="G606" s="70">
        <v>0</v>
      </c>
      <c r="H606" s="166">
        <v>0.01</v>
      </c>
      <c r="I606" s="70">
        <v>0.82</v>
      </c>
      <c r="J606" s="166">
        <v>1.23</v>
      </c>
      <c r="K606" s="71">
        <v>0</v>
      </c>
      <c r="L606" s="166">
        <v>0</v>
      </c>
      <c r="M606" s="71">
        <v>7.48</v>
      </c>
      <c r="N606" s="166">
        <v>11.22</v>
      </c>
    </row>
    <row r="607" spans="1:14" ht="15" customHeight="1">
      <c r="A607" s="9"/>
      <c r="B607" s="49" t="s">
        <v>43</v>
      </c>
      <c r="C607" s="66">
        <v>1</v>
      </c>
      <c r="D607" s="66">
        <v>1</v>
      </c>
      <c r="E607" s="155"/>
      <c r="F607" s="72"/>
      <c r="G607" s="70">
        <v>0</v>
      </c>
      <c r="H607" s="167">
        <v>0</v>
      </c>
      <c r="I607" s="70">
        <v>1</v>
      </c>
      <c r="J607" s="168">
        <v>1</v>
      </c>
      <c r="K607" s="71">
        <v>0</v>
      </c>
      <c r="L607" s="168">
        <v>0</v>
      </c>
      <c r="M607" s="71">
        <v>9</v>
      </c>
      <c r="N607" s="168">
        <v>9</v>
      </c>
    </row>
    <row r="608" spans="1:14" ht="15" customHeight="1">
      <c r="A608" s="9"/>
      <c r="B608" s="50" t="s">
        <v>198</v>
      </c>
      <c r="C608" s="66"/>
      <c r="D608" s="66"/>
      <c r="E608" s="87" t="s">
        <v>82</v>
      </c>
      <c r="F608" s="72" t="s">
        <v>22</v>
      </c>
      <c r="G608" s="141">
        <v>0.56999999999999995</v>
      </c>
      <c r="H608" s="169">
        <v>0.65</v>
      </c>
      <c r="I608" s="141">
        <v>1.86</v>
      </c>
      <c r="J608" s="169">
        <v>2.27</v>
      </c>
      <c r="K608" s="170">
        <v>2.5299999999999998</v>
      </c>
      <c r="L608" s="169">
        <v>2.88</v>
      </c>
      <c r="M608" s="170">
        <v>29.6</v>
      </c>
      <c r="N608" s="169">
        <v>35.22</v>
      </c>
    </row>
    <row r="609" spans="1:14" ht="15" customHeight="1">
      <c r="A609" s="9"/>
      <c r="B609" s="49" t="s">
        <v>199</v>
      </c>
      <c r="C609" s="66">
        <v>36</v>
      </c>
      <c r="D609" s="66">
        <v>42</v>
      </c>
      <c r="E609" s="155"/>
      <c r="F609" s="72"/>
      <c r="G609" s="70">
        <v>0.37</v>
      </c>
      <c r="H609" s="168">
        <v>0.43</v>
      </c>
      <c r="I609" s="70">
        <v>0.03</v>
      </c>
      <c r="J609" s="168">
        <v>0.03</v>
      </c>
      <c r="K609" s="71">
        <v>1.4</v>
      </c>
      <c r="L609" s="168">
        <v>1.63</v>
      </c>
      <c r="M609" s="71">
        <v>7.44</v>
      </c>
      <c r="N609" s="168">
        <v>8.68</v>
      </c>
    </row>
    <row r="610" spans="1:14" ht="15" customHeight="1">
      <c r="A610" s="9"/>
      <c r="B610" s="49" t="s">
        <v>41</v>
      </c>
      <c r="C610" s="66">
        <v>5</v>
      </c>
      <c r="D610" s="66">
        <v>6</v>
      </c>
      <c r="E610" s="155"/>
      <c r="F610" s="72"/>
      <c r="G610" s="70">
        <v>0.05</v>
      </c>
      <c r="H610" s="162">
        <v>0.05</v>
      </c>
      <c r="I610" s="70">
        <v>0</v>
      </c>
      <c r="J610" s="162">
        <v>0</v>
      </c>
      <c r="K610" s="71">
        <v>0.32</v>
      </c>
      <c r="L610" s="163">
        <v>0.32</v>
      </c>
      <c r="M610" s="71">
        <v>1.64</v>
      </c>
      <c r="N610" s="163">
        <v>1.64</v>
      </c>
    </row>
    <row r="611" spans="1:14" ht="15" customHeight="1">
      <c r="A611" s="9"/>
      <c r="B611" s="49" t="s">
        <v>124</v>
      </c>
      <c r="C611" s="66">
        <v>6</v>
      </c>
      <c r="D611" s="66">
        <v>7</v>
      </c>
      <c r="E611" s="155"/>
      <c r="F611" s="72"/>
      <c r="G611" s="70">
        <v>0.03</v>
      </c>
      <c r="H611" s="168">
        <v>0.03</v>
      </c>
      <c r="I611" s="70">
        <v>0.01</v>
      </c>
      <c r="J611" s="168">
        <v>0.01</v>
      </c>
      <c r="K611" s="71">
        <v>0.14000000000000001</v>
      </c>
      <c r="L611" s="168">
        <v>0.16</v>
      </c>
      <c r="M611" s="71">
        <v>0.75</v>
      </c>
      <c r="N611" s="168">
        <v>0.87</v>
      </c>
    </row>
    <row r="612" spans="1:14" ht="15" customHeight="1">
      <c r="A612" s="9"/>
      <c r="B612" s="49" t="s">
        <v>39</v>
      </c>
      <c r="C612" s="66">
        <v>8</v>
      </c>
      <c r="D612" s="66">
        <v>10</v>
      </c>
      <c r="E612" s="155"/>
      <c r="F612" s="72"/>
      <c r="G612" s="70">
        <v>7.0000000000000007E-2</v>
      </c>
      <c r="H612" s="168">
        <v>0.08</v>
      </c>
      <c r="I612" s="70">
        <v>0</v>
      </c>
      <c r="J612" s="168">
        <v>0</v>
      </c>
      <c r="K612" s="71">
        <v>0.41</v>
      </c>
      <c r="L612" s="168">
        <v>0.51</v>
      </c>
      <c r="M612" s="71">
        <v>2.1</v>
      </c>
      <c r="N612" s="168">
        <v>2.62</v>
      </c>
    </row>
    <row r="613" spans="1:14" ht="15" customHeight="1">
      <c r="A613" s="9"/>
      <c r="B613" s="49" t="s">
        <v>100</v>
      </c>
      <c r="C613" s="66">
        <v>1</v>
      </c>
      <c r="D613" s="66">
        <v>1</v>
      </c>
      <c r="E613" s="72"/>
      <c r="F613" s="72"/>
      <c r="G613" s="70">
        <v>0.05</v>
      </c>
      <c r="H613" s="70">
        <v>0.05</v>
      </c>
      <c r="I613" s="70">
        <v>0</v>
      </c>
      <c r="J613" s="70">
        <v>0</v>
      </c>
      <c r="K613" s="71">
        <v>0.26</v>
      </c>
      <c r="L613" s="71">
        <v>0.26</v>
      </c>
      <c r="M613" s="71">
        <v>1.19</v>
      </c>
      <c r="N613" s="71">
        <v>1.19</v>
      </c>
    </row>
    <row r="614" spans="1:14" ht="15" customHeight="1">
      <c r="A614" s="9"/>
      <c r="B614" s="49" t="s">
        <v>15</v>
      </c>
      <c r="C614" s="66">
        <v>1</v>
      </c>
      <c r="D614" s="66">
        <v>1.5</v>
      </c>
      <c r="E614" s="72"/>
      <c r="F614" s="72"/>
      <c r="G614" s="70">
        <v>0</v>
      </c>
      <c r="H614" s="33">
        <v>0.01</v>
      </c>
      <c r="I614" s="70">
        <v>0.82</v>
      </c>
      <c r="J614" s="33">
        <v>1.23</v>
      </c>
      <c r="K614" s="71">
        <v>0</v>
      </c>
      <c r="L614" s="33">
        <v>0</v>
      </c>
      <c r="M614" s="71">
        <v>7.48</v>
      </c>
      <c r="N614" s="33">
        <v>11.22</v>
      </c>
    </row>
    <row r="615" spans="1:14" ht="15" customHeight="1">
      <c r="A615" s="9"/>
      <c r="B615" s="49" t="s">
        <v>43</v>
      </c>
      <c r="C615" s="66">
        <v>1</v>
      </c>
      <c r="D615" s="66">
        <v>1</v>
      </c>
      <c r="E615" s="155"/>
      <c r="F615" s="72"/>
      <c r="G615" s="70">
        <v>0</v>
      </c>
      <c r="H615" s="168">
        <v>0</v>
      </c>
      <c r="I615" s="70">
        <v>1</v>
      </c>
      <c r="J615" s="168">
        <v>1</v>
      </c>
      <c r="K615" s="71">
        <v>0</v>
      </c>
      <c r="L615" s="168">
        <v>0</v>
      </c>
      <c r="M615" s="71">
        <v>9</v>
      </c>
      <c r="N615" s="168">
        <v>9</v>
      </c>
    </row>
    <row r="616" spans="1:14" ht="15" customHeight="1">
      <c r="A616" s="9"/>
      <c r="B616" s="50" t="s">
        <v>200</v>
      </c>
      <c r="C616" s="66"/>
      <c r="D616" s="66"/>
      <c r="E616" s="87" t="s">
        <v>82</v>
      </c>
      <c r="F616" s="72" t="s">
        <v>22</v>
      </c>
      <c r="G616" s="141">
        <v>0.34</v>
      </c>
      <c r="H616" s="169">
        <v>0.39</v>
      </c>
      <c r="I616" s="141">
        <v>1.93</v>
      </c>
      <c r="J616" s="169">
        <v>2.36</v>
      </c>
      <c r="K616" s="170">
        <v>2.33</v>
      </c>
      <c r="L616" s="169">
        <v>2.64</v>
      </c>
      <c r="M616" s="170">
        <v>28.46</v>
      </c>
      <c r="N616" s="169">
        <v>33.85</v>
      </c>
    </row>
    <row r="617" spans="1:14" ht="15" customHeight="1">
      <c r="A617" s="9"/>
      <c r="B617" s="49" t="s">
        <v>201</v>
      </c>
      <c r="C617" s="66">
        <v>44</v>
      </c>
      <c r="D617" s="66">
        <v>52</v>
      </c>
      <c r="E617" s="155"/>
      <c r="F617" s="72"/>
      <c r="G617" s="70">
        <v>0.21</v>
      </c>
      <c r="H617" s="168">
        <v>0.25</v>
      </c>
      <c r="I617" s="70">
        <v>0.1</v>
      </c>
      <c r="J617" s="168">
        <v>0.12</v>
      </c>
      <c r="K617" s="71">
        <v>1.61</v>
      </c>
      <c r="L617" s="168">
        <v>1.9</v>
      </c>
      <c r="M617" s="71">
        <v>8.4</v>
      </c>
      <c r="N617" s="168">
        <v>9.93</v>
      </c>
    </row>
    <row r="618" spans="1:14" ht="15" customHeight="1">
      <c r="A618" s="9"/>
      <c r="B618" s="49" t="s">
        <v>41</v>
      </c>
      <c r="C618" s="66">
        <v>5</v>
      </c>
      <c r="D618" s="66">
        <v>6</v>
      </c>
      <c r="E618" s="155"/>
      <c r="F618" s="72"/>
      <c r="G618" s="70">
        <v>0.05</v>
      </c>
      <c r="H618" s="162">
        <v>0.05</v>
      </c>
      <c r="I618" s="70">
        <v>0</v>
      </c>
      <c r="J618" s="162">
        <v>0</v>
      </c>
      <c r="K618" s="71">
        <v>0.32</v>
      </c>
      <c r="L618" s="163">
        <v>0.32</v>
      </c>
      <c r="M618" s="71">
        <v>1.64</v>
      </c>
      <c r="N618" s="163">
        <v>1.64</v>
      </c>
    </row>
    <row r="619" spans="1:14" ht="15" customHeight="1">
      <c r="A619" s="9"/>
      <c r="B619" s="49" t="s">
        <v>124</v>
      </c>
      <c r="C619" s="66">
        <v>6</v>
      </c>
      <c r="D619" s="66">
        <v>7</v>
      </c>
      <c r="E619" s="155"/>
      <c r="F619" s="72"/>
      <c r="G619" s="70">
        <v>0.03</v>
      </c>
      <c r="H619" s="168">
        <v>0.03</v>
      </c>
      <c r="I619" s="70">
        <v>0.01</v>
      </c>
      <c r="J619" s="168">
        <v>0.01</v>
      </c>
      <c r="K619" s="71">
        <v>0.14000000000000001</v>
      </c>
      <c r="L619" s="168">
        <v>0.16</v>
      </c>
      <c r="M619" s="71">
        <v>0.75</v>
      </c>
      <c r="N619" s="168">
        <v>0.87</v>
      </c>
    </row>
    <row r="620" spans="1:14" ht="15" customHeight="1">
      <c r="A620" s="9"/>
      <c r="B620" s="49" t="s">
        <v>100</v>
      </c>
      <c r="C620" s="66">
        <v>1</v>
      </c>
      <c r="D620" s="66">
        <v>1</v>
      </c>
      <c r="E620" s="72"/>
      <c r="F620" s="72"/>
      <c r="G620" s="70">
        <v>0.05</v>
      </c>
      <c r="H620" s="70">
        <v>0.05</v>
      </c>
      <c r="I620" s="70">
        <v>0</v>
      </c>
      <c r="J620" s="70">
        <v>0</v>
      </c>
      <c r="K620" s="71">
        <v>0.26</v>
      </c>
      <c r="L620" s="71">
        <v>0.26</v>
      </c>
      <c r="M620" s="71">
        <v>1.19</v>
      </c>
      <c r="N620" s="71">
        <v>1.19</v>
      </c>
    </row>
    <row r="621" spans="1:14" ht="15" customHeight="1">
      <c r="A621" s="9"/>
      <c r="B621" s="49" t="s">
        <v>15</v>
      </c>
      <c r="C621" s="66">
        <v>1</v>
      </c>
      <c r="D621" s="66">
        <v>1.5</v>
      </c>
      <c r="E621" s="72"/>
      <c r="F621" s="72"/>
      <c r="G621" s="70">
        <v>0</v>
      </c>
      <c r="H621" s="33">
        <v>0.01</v>
      </c>
      <c r="I621" s="70">
        <v>0.82</v>
      </c>
      <c r="J621" s="33">
        <v>1.23</v>
      </c>
      <c r="K621" s="71">
        <v>0</v>
      </c>
      <c r="L621" s="33">
        <v>0</v>
      </c>
      <c r="M621" s="71">
        <v>7.48</v>
      </c>
      <c r="N621" s="33">
        <v>11.22</v>
      </c>
    </row>
    <row r="622" spans="1:14" ht="15" customHeight="1">
      <c r="A622" s="9"/>
      <c r="B622" s="49" t="s">
        <v>43</v>
      </c>
      <c r="C622" s="66">
        <v>1</v>
      </c>
      <c r="D622" s="66">
        <v>1</v>
      </c>
      <c r="E622" s="155"/>
      <c r="F622" s="72"/>
      <c r="G622" s="70">
        <v>0</v>
      </c>
      <c r="H622" s="168">
        <v>0</v>
      </c>
      <c r="I622" s="70">
        <v>1</v>
      </c>
      <c r="J622" s="168">
        <v>1</v>
      </c>
      <c r="K622" s="71">
        <v>0</v>
      </c>
      <c r="L622" s="168">
        <v>0</v>
      </c>
      <c r="M622" s="71">
        <v>9</v>
      </c>
      <c r="N622" s="168">
        <v>9</v>
      </c>
    </row>
    <row r="623" spans="1:14" ht="30.75" customHeight="1">
      <c r="A623" s="10"/>
      <c r="B623" s="48" t="s">
        <v>56</v>
      </c>
      <c r="C623" s="66"/>
      <c r="D623" s="66"/>
      <c r="E623" s="34" t="s">
        <v>35</v>
      </c>
      <c r="F623" s="67" t="s">
        <v>24</v>
      </c>
      <c r="G623" s="68">
        <v>7.0000000000000007E-2</v>
      </c>
      <c r="H623" s="68">
        <v>0.08</v>
      </c>
      <c r="I623" s="68">
        <v>7.0000000000000007E-2</v>
      </c>
      <c r="J623" s="69">
        <v>0.08</v>
      </c>
      <c r="K623" s="69">
        <v>7.67</v>
      </c>
      <c r="L623" s="69">
        <v>8.86</v>
      </c>
      <c r="M623" s="69">
        <v>31.99</v>
      </c>
      <c r="N623" s="69">
        <v>36.93</v>
      </c>
    </row>
    <row r="624" spans="1:14" ht="15" customHeight="1">
      <c r="A624" s="10"/>
      <c r="B624" s="49" t="s">
        <v>57</v>
      </c>
      <c r="C624" s="66">
        <v>20</v>
      </c>
      <c r="D624" s="66">
        <v>22</v>
      </c>
      <c r="E624" s="72"/>
      <c r="F624" s="67"/>
      <c r="G624" s="70">
        <v>7.0000000000000007E-2</v>
      </c>
      <c r="H624" s="70">
        <v>0.08</v>
      </c>
      <c r="I624" s="70">
        <v>7.0000000000000007E-2</v>
      </c>
      <c r="J624" s="71">
        <v>0.08</v>
      </c>
      <c r="K624" s="71">
        <v>1.67</v>
      </c>
      <c r="L624" s="71">
        <v>1.86</v>
      </c>
      <c r="M624" s="71">
        <v>7.99</v>
      </c>
      <c r="N624" s="71">
        <v>8.93</v>
      </c>
    </row>
    <row r="625" spans="1:14" ht="15" customHeight="1">
      <c r="A625" s="10"/>
      <c r="B625" s="49" t="s">
        <v>26</v>
      </c>
      <c r="C625" s="66">
        <v>6</v>
      </c>
      <c r="D625" s="66">
        <v>7</v>
      </c>
      <c r="E625" s="72"/>
      <c r="F625" s="67"/>
      <c r="G625" s="70">
        <v>0</v>
      </c>
      <c r="H625" s="70">
        <v>0</v>
      </c>
      <c r="I625" s="70">
        <v>0</v>
      </c>
      <c r="J625" s="71">
        <v>0</v>
      </c>
      <c r="K625" s="71">
        <v>6</v>
      </c>
      <c r="L625" s="71">
        <v>7</v>
      </c>
      <c r="M625" s="71">
        <v>24</v>
      </c>
      <c r="N625" s="71">
        <v>28</v>
      </c>
    </row>
    <row r="626" spans="1:14" ht="15" customHeight="1">
      <c r="A626" s="10"/>
      <c r="B626" s="49" t="s">
        <v>28</v>
      </c>
      <c r="C626" s="66">
        <v>160</v>
      </c>
      <c r="D626" s="66">
        <v>190</v>
      </c>
      <c r="E626" s="72"/>
      <c r="F626" s="67"/>
      <c r="G626" s="70">
        <v>0</v>
      </c>
      <c r="H626" s="70">
        <v>0</v>
      </c>
      <c r="I626" s="70">
        <v>0</v>
      </c>
      <c r="J626" s="71">
        <v>0</v>
      </c>
      <c r="K626" s="71">
        <v>0</v>
      </c>
      <c r="L626" s="71">
        <v>0</v>
      </c>
      <c r="M626" s="71">
        <v>0</v>
      </c>
      <c r="N626" s="71">
        <v>0</v>
      </c>
    </row>
    <row r="627" spans="1:14" ht="15" customHeight="1">
      <c r="A627" s="10"/>
      <c r="B627" s="48" t="s">
        <v>58</v>
      </c>
      <c r="C627" s="66">
        <v>20</v>
      </c>
      <c r="D627" s="76">
        <v>27</v>
      </c>
      <c r="E627" s="72" t="s">
        <v>59</v>
      </c>
      <c r="F627" s="99" t="s">
        <v>222</v>
      </c>
      <c r="G627" s="68">
        <v>1.52</v>
      </c>
      <c r="H627" s="68">
        <v>2.0499999999999998</v>
      </c>
      <c r="I627" s="68">
        <v>0.16</v>
      </c>
      <c r="J627" s="69">
        <v>0.22</v>
      </c>
      <c r="K627" s="69">
        <v>9.8000000000000007</v>
      </c>
      <c r="L627" s="69">
        <v>13.8</v>
      </c>
      <c r="M627" s="69">
        <v>47</v>
      </c>
      <c r="N627" s="69">
        <v>67.599999999999994</v>
      </c>
    </row>
    <row r="628" spans="1:14" ht="15" customHeight="1">
      <c r="A628" s="10"/>
      <c r="B628" s="52" t="s">
        <v>60</v>
      </c>
      <c r="C628" s="76">
        <v>28</v>
      </c>
      <c r="D628" s="76">
        <v>35</v>
      </c>
      <c r="E628" s="100" t="s">
        <v>61</v>
      </c>
      <c r="F628" s="99" t="s">
        <v>223</v>
      </c>
      <c r="G628" s="101">
        <v>1.57</v>
      </c>
      <c r="H628" s="101">
        <v>1.96</v>
      </c>
      <c r="I628" s="101">
        <v>0.31</v>
      </c>
      <c r="J628" s="102">
        <v>0.39</v>
      </c>
      <c r="K628" s="102">
        <v>13.8</v>
      </c>
      <c r="L628" s="102">
        <v>17.3</v>
      </c>
      <c r="M628" s="102">
        <v>65</v>
      </c>
      <c r="N628" s="102">
        <v>81</v>
      </c>
    </row>
    <row r="629" spans="1:14" ht="15" customHeight="1">
      <c r="A629" s="11" t="s">
        <v>62</v>
      </c>
      <c r="B629" s="53"/>
      <c r="C629" s="110"/>
      <c r="D629" s="110"/>
      <c r="E629" s="154"/>
      <c r="F629" s="154"/>
      <c r="G629" s="83">
        <f t="shared" ref="G629:N629" si="31">G576+G585+G597+G601+G623+G627+G628</f>
        <v>23.71</v>
      </c>
      <c r="H629" s="83">
        <f t="shared" si="31"/>
        <v>30.220000000000002</v>
      </c>
      <c r="I629" s="83">
        <f t="shared" si="31"/>
        <v>18.32</v>
      </c>
      <c r="J629" s="83">
        <f t="shared" si="31"/>
        <v>25.37</v>
      </c>
      <c r="K629" s="83">
        <f t="shared" si="31"/>
        <v>59.58</v>
      </c>
      <c r="L629" s="83">
        <f t="shared" si="31"/>
        <v>75.5</v>
      </c>
      <c r="M629" s="83">
        <f t="shared" si="31"/>
        <v>498.53000000000003</v>
      </c>
      <c r="N629" s="83">
        <f t="shared" si="31"/>
        <v>652.37</v>
      </c>
    </row>
    <row r="630" spans="1:14" ht="15" customHeight="1">
      <c r="A630" s="12" t="s">
        <v>63</v>
      </c>
      <c r="B630" s="53"/>
      <c r="C630" s="80"/>
      <c r="D630" s="80"/>
      <c r="E630" s="154"/>
      <c r="F630" s="149"/>
      <c r="G630" s="116"/>
      <c r="H630" s="116"/>
      <c r="I630" s="116"/>
      <c r="J630" s="86"/>
      <c r="K630" s="86"/>
      <c r="L630" s="86"/>
      <c r="M630" s="86"/>
      <c r="N630" s="86"/>
    </row>
    <row r="631" spans="1:14" ht="15" customHeight="1">
      <c r="A631" s="10"/>
      <c r="B631" s="52" t="s">
        <v>202</v>
      </c>
      <c r="C631" s="66"/>
      <c r="D631" s="171"/>
      <c r="E631" s="72" t="s">
        <v>47</v>
      </c>
      <c r="F631" s="87" t="s">
        <v>221</v>
      </c>
      <c r="G631" s="68">
        <v>5.82</v>
      </c>
      <c r="H631" s="68">
        <v>9.1</v>
      </c>
      <c r="I631" s="68">
        <v>3.97</v>
      </c>
      <c r="J631" s="69">
        <v>6.11</v>
      </c>
      <c r="K631" s="69">
        <v>26.84</v>
      </c>
      <c r="L631" s="69">
        <v>30.05</v>
      </c>
      <c r="M631" s="69">
        <v>141.29</v>
      </c>
      <c r="N631" s="69">
        <v>192.88</v>
      </c>
    </row>
    <row r="632" spans="1:14" ht="15" customHeight="1">
      <c r="A632" s="10"/>
      <c r="B632" s="58" t="s">
        <v>203</v>
      </c>
      <c r="C632" s="66">
        <v>30</v>
      </c>
      <c r="D632" s="66">
        <v>31</v>
      </c>
      <c r="E632" s="72"/>
      <c r="F632" s="72" t="s">
        <v>245</v>
      </c>
      <c r="G632" s="70">
        <v>2.94</v>
      </c>
      <c r="H632" s="70">
        <v>4.01</v>
      </c>
      <c r="I632" s="70">
        <v>0.14000000000000001</v>
      </c>
      <c r="J632" s="70">
        <v>0.19</v>
      </c>
      <c r="K632" s="71">
        <v>21.22</v>
      </c>
      <c r="L632" s="71">
        <v>22.69</v>
      </c>
      <c r="M632" s="71">
        <v>72.459999999999994</v>
      </c>
      <c r="N632" s="71">
        <v>95.11</v>
      </c>
    </row>
    <row r="633" spans="1:14" ht="15" customHeight="1">
      <c r="A633" s="10"/>
      <c r="B633" s="58" t="s">
        <v>14</v>
      </c>
      <c r="C633" s="66">
        <v>15</v>
      </c>
      <c r="D633" s="66">
        <v>16</v>
      </c>
      <c r="E633" s="107"/>
      <c r="F633" s="72"/>
      <c r="G633" s="70">
        <v>0.26</v>
      </c>
      <c r="H633" s="70">
        <v>0.17</v>
      </c>
      <c r="I633" s="70">
        <v>0.18</v>
      </c>
      <c r="J633" s="70">
        <v>0.01</v>
      </c>
      <c r="K633" s="71">
        <v>0.7</v>
      </c>
      <c r="L633" s="71">
        <v>0.76</v>
      </c>
      <c r="M633" s="71">
        <v>5.51</v>
      </c>
      <c r="N633" s="71">
        <v>4.82</v>
      </c>
    </row>
    <row r="634" spans="1:14" ht="15" customHeight="1">
      <c r="A634" s="10"/>
      <c r="B634" s="58" t="s">
        <v>13</v>
      </c>
      <c r="C634" s="66">
        <v>4</v>
      </c>
      <c r="D634" s="66">
        <v>4</v>
      </c>
      <c r="E634" s="72"/>
      <c r="F634" s="72"/>
      <c r="G634" s="70">
        <v>0.23</v>
      </c>
      <c r="H634" s="70">
        <v>0.23</v>
      </c>
      <c r="I634" s="70">
        <v>0.16</v>
      </c>
      <c r="J634" s="70">
        <v>0.16</v>
      </c>
      <c r="K634" s="71">
        <v>0.02</v>
      </c>
      <c r="L634" s="71">
        <v>0.02</v>
      </c>
      <c r="M634" s="71">
        <v>2.5299999999999998</v>
      </c>
      <c r="N634" s="71">
        <v>2.5299999999999998</v>
      </c>
    </row>
    <row r="635" spans="1:14" ht="15" customHeight="1">
      <c r="A635" s="10"/>
      <c r="B635" s="58" t="s">
        <v>26</v>
      </c>
      <c r="C635" s="66">
        <v>2</v>
      </c>
      <c r="D635" s="66">
        <v>2.5</v>
      </c>
      <c r="E635" s="72"/>
      <c r="F635" s="72"/>
      <c r="G635" s="70">
        <v>0</v>
      </c>
      <c r="H635" s="70">
        <v>0</v>
      </c>
      <c r="I635" s="70">
        <v>0</v>
      </c>
      <c r="J635" s="71">
        <v>0</v>
      </c>
      <c r="K635" s="71">
        <v>2</v>
      </c>
      <c r="L635" s="71">
        <v>2.5</v>
      </c>
      <c r="M635" s="71">
        <v>8</v>
      </c>
      <c r="N635" s="71">
        <v>10</v>
      </c>
    </row>
    <row r="636" spans="1:14" ht="15" customHeight="1">
      <c r="A636" s="10"/>
      <c r="B636" s="58" t="s">
        <v>66</v>
      </c>
      <c r="C636" s="66">
        <v>0.8</v>
      </c>
      <c r="D636" s="66">
        <v>1.1000000000000001</v>
      </c>
      <c r="E636" s="72"/>
      <c r="F636" s="72" t="s">
        <v>45</v>
      </c>
      <c r="G636" s="70">
        <v>0.01</v>
      </c>
      <c r="H636" s="70">
        <v>0.14000000000000001</v>
      </c>
      <c r="I636" s="70">
        <v>0</v>
      </c>
      <c r="J636" s="70">
        <v>0.03</v>
      </c>
      <c r="K636" s="71">
        <v>0</v>
      </c>
      <c r="L636" s="71">
        <v>0.09</v>
      </c>
      <c r="M636" s="71">
        <v>0.08</v>
      </c>
      <c r="N636" s="71">
        <v>1.2</v>
      </c>
    </row>
    <row r="637" spans="1:14" ht="15" customHeight="1">
      <c r="A637" s="10"/>
      <c r="B637" s="58" t="s">
        <v>15</v>
      </c>
      <c r="C637" s="66">
        <v>2</v>
      </c>
      <c r="D637" s="66">
        <v>2</v>
      </c>
      <c r="E637" s="72"/>
      <c r="F637" s="72"/>
      <c r="G637" s="70">
        <v>0.01</v>
      </c>
      <c r="H637" s="70">
        <v>0</v>
      </c>
      <c r="I637" s="70">
        <v>1.65</v>
      </c>
      <c r="J637" s="70">
        <v>2</v>
      </c>
      <c r="K637" s="71">
        <v>0.01</v>
      </c>
      <c r="L637" s="71">
        <v>0</v>
      </c>
      <c r="M637" s="71">
        <v>15</v>
      </c>
      <c r="N637" s="71">
        <v>18</v>
      </c>
    </row>
    <row r="638" spans="1:14" ht="15" customHeight="1">
      <c r="A638" s="10"/>
      <c r="B638" s="52" t="s">
        <v>129</v>
      </c>
      <c r="C638" s="66"/>
      <c r="D638" s="66"/>
      <c r="E638" s="72"/>
      <c r="F638" s="72"/>
      <c r="G638" s="70"/>
      <c r="H638" s="70"/>
      <c r="I638" s="70"/>
      <c r="J638" s="71"/>
      <c r="K638" s="71"/>
      <c r="L638" s="71"/>
      <c r="M638" s="71"/>
      <c r="N638" s="71"/>
    </row>
    <row r="639" spans="1:14" ht="15" customHeight="1">
      <c r="A639" s="10"/>
      <c r="B639" s="58" t="s">
        <v>87</v>
      </c>
      <c r="C639" s="66">
        <v>20</v>
      </c>
      <c r="D639" s="66">
        <v>23</v>
      </c>
      <c r="E639" s="72"/>
      <c r="F639" s="72"/>
      <c r="G639" s="70">
        <v>2.37</v>
      </c>
      <c r="H639" s="70">
        <v>4.55</v>
      </c>
      <c r="I639" s="70">
        <v>0.84</v>
      </c>
      <c r="J639" s="71">
        <v>2.72</v>
      </c>
      <c r="K639" s="71">
        <v>0.39</v>
      </c>
      <c r="L639" s="71">
        <v>0.96</v>
      </c>
      <c r="M639" s="71">
        <v>18.71</v>
      </c>
      <c r="N639" s="71">
        <v>40.22</v>
      </c>
    </row>
    <row r="640" spans="1:14" ht="15" customHeight="1">
      <c r="A640" s="10"/>
      <c r="B640" s="58" t="s">
        <v>26</v>
      </c>
      <c r="C640" s="66">
        <v>2.5</v>
      </c>
      <c r="D640" s="66">
        <v>3</v>
      </c>
      <c r="E640" s="155"/>
      <c r="F640" s="72"/>
      <c r="G640" s="70">
        <v>0</v>
      </c>
      <c r="H640" s="70">
        <v>0</v>
      </c>
      <c r="I640" s="70">
        <v>0</v>
      </c>
      <c r="J640" s="71">
        <v>0</v>
      </c>
      <c r="K640" s="71">
        <v>2.5</v>
      </c>
      <c r="L640" s="71">
        <v>3</v>
      </c>
      <c r="M640" s="71">
        <v>10</v>
      </c>
      <c r="N640" s="71">
        <v>12</v>
      </c>
    </row>
    <row r="641" spans="1:14" ht="15" customHeight="1">
      <c r="A641" s="10"/>
      <c r="B641" s="49" t="s">
        <v>43</v>
      </c>
      <c r="C641" s="66">
        <v>1</v>
      </c>
      <c r="D641" s="66">
        <v>1</v>
      </c>
      <c r="E641" s="72"/>
      <c r="F641" s="72"/>
      <c r="G641" s="70">
        <v>0</v>
      </c>
      <c r="H641" s="70">
        <v>0</v>
      </c>
      <c r="I641" s="70">
        <v>1</v>
      </c>
      <c r="J641" s="70">
        <v>1</v>
      </c>
      <c r="K641" s="71">
        <v>0</v>
      </c>
      <c r="L641" s="71">
        <v>0</v>
      </c>
      <c r="M641" s="71">
        <v>9</v>
      </c>
      <c r="N641" s="71">
        <v>9</v>
      </c>
    </row>
    <row r="642" spans="1:14" ht="30" customHeight="1">
      <c r="A642" s="9"/>
      <c r="B642" s="48" t="s">
        <v>94</v>
      </c>
      <c r="C642" s="66"/>
      <c r="D642" s="66"/>
      <c r="E642" s="72" t="s">
        <v>24</v>
      </c>
      <c r="F642" s="72" t="s">
        <v>220</v>
      </c>
      <c r="G642" s="68">
        <v>4.71</v>
      </c>
      <c r="H642" s="68">
        <v>5.46</v>
      </c>
      <c r="I642" s="68">
        <v>4.45</v>
      </c>
      <c r="J642" s="69">
        <v>5.15</v>
      </c>
      <c r="K642" s="69">
        <v>11.23</v>
      </c>
      <c r="L642" s="69">
        <v>13.48</v>
      </c>
      <c r="M642" s="69">
        <v>102.88</v>
      </c>
      <c r="N642" s="69">
        <v>122.27</v>
      </c>
    </row>
    <row r="643" spans="1:14" ht="15" customHeight="1">
      <c r="A643" s="9"/>
      <c r="B643" s="49" t="s">
        <v>95</v>
      </c>
      <c r="C643" s="66">
        <v>2</v>
      </c>
      <c r="D643" s="66">
        <v>2.25</v>
      </c>
      <c r="E643" s="72"/>
      <c r="F643" s="72"/>
      <c r="G643" s="70">
        <v>1.45</v>
      </c>
      <c r="H643" s="70">
        <v>1.69</v>
      </c>
      <c r="I643" s="70">
        <v>1.64</v>
      </c>
      <c r="J643" s="70">
        <v>1.9</v>
      </c>
      <c r="K643" s="71">
        <v>0.86</v>
      </c>
      <c r="L643" s="71">
        <v>0.96</v>
      </c>
      <c r="M643" s="71">
        <v>22.22</v>
      </c>
      <c r="N643" s="71">
        <v>26.27</v>
      </c>
    </row>
    <row r="644" spans="1:14" ht="15" customHeight="1">
      <c r="A644" s="9"/>
      <c r="B644" s="49" t="s">
        <v>14</v>
      </c>
      <c r="C644" s="66">
        <v>130</v>
      </c>
      <c r="D644" s="66">
        <v>150</v>
      </c>
      <c r="E644" s="72"/>
      <c r="F644" s="72"/>
      <c r="G644" s="70">
        <v>3.26</v>
      </c>
      <c r="H644" s="70">
        <v>3.77</v>
      </c>
      <c r="I644" s="70">
        <v>2.81</v>
      </c>
      <c r="J644" s="70">
        <v>3.25</v>
      </c>
      <c r="K644" s="71">
        <v>5.37</v>
      </c>
      <c r="L644" s="71">
        <v>6.02</v>
      </c>
      <c r="M644" s="71">
        <v>60.66</v>
      </c>
      <c r="N644" s="71">
        <v>70</v>
      </c>
    </row>
    <row r="645" spans="1:14" ht="15" customHeight="1">
      <c r="A645" s="9"/>
      <c r="B645" s="49" t="s">
        <v>26</v>
      </c>
      <c r="C645" s="66">
        <v>5</v>
      </c>
      <c r="D645" s="66">
        <v>6.5</v>
      </c>
      <c r="E645" s="72"/>
      <c r="F645" s="72"/>
      <c r="G645" s="70">
        <v>0</v>
      </c>
      <c r="H645" s="70">
        <v>0</v>
      </c>
      <c r="I645" s="70">
        <v>0</v>
      </c>
      <c r="J645" s="71">
        <v>0</v>
      </c>
      <c r="K645" s="71">
        <v>5</v>
      </c>
      <c r="L645" s="71">
        <v>6.5</v>
      </c>
      <c r="M645" s="71">
        <v>20</v>
      </c>
      <c r="N645" s="71">
        <v>26</v>
      </c>
    </row>
    <row r="646" spans="1:14" ht="15" customHeight="1">
      <c r="A646" s="9"/>
      <c r="B646" s="49" t="s">
        <v>28</v>
      </c>
      <c r="C646" s="66">
        <v>50</v>
      </c>
      <c r="D646" s="66">
        <v>50</v>
      </c>
      <c r="E646" s="72"/>
      <c r="F646" s="72"/>
      <c r="G646" s="70">
        <v>0</v>
      </c>
      <c r="H646" s="70">
        <v>0</v>
      </c>
      <c r="I646" s="70">
        <v>0</v>
      </c>
      <c r="J646" s="71">
        <v>0</v>
      </c>
      <c r="K646" s="71">
        <v>0</v>
      </c>
      <c r="L646" s="71">
        <v>0</v>
      </c>
      <c r="M646" s="71">
        <v>0</v>
      </c>
      <c r="N646" s="71">
        <v>0</v>
      </c>
    </row>
    <row r="647" spans="1:14" ht="15" customHeight="1">
      <c r="A647" s="11" t="s">
        <v>68</v>
      </c>
      <c r="B647" s="53"/>
      <c r="C647" s="110"/>
      <c r="D647" s="109"/>
      <c r="E647" s="81"/>
      <c r="F647" s="84"/>
      <c r="G647" s="83">
        <f t="shared" ref="G647:N647" si="32">G631+G642</f>
        <v>10.530000000000001</v>
      </c>
      <c r="H647" s="83">
        <f t="shared" si="32"/>
        <v>14.559999999999999</v>
      </c>
      <c r="I647" s="83">
        <f t="shared" si="32"/>
        <v>8.42</v>
      </c>
      <c r="J647" s="117">
        <f t="shared" si="32"/>
        <v>11.260000000000002</v>
      </c>
      <c r="K647" s="83">
        <f t="shared" si="32"/>
        <v>38.07</v>
      </c>
      <c r="L647" s="117">
        <f t="shared" si="32"/>
        <v>43.53</v>
      </c>
      <c r="M647" s="83">
        <f t="shared" si="32"/>
        <v>244.17</v>
      </c>
      <c r="N647" s="117">
        <f t="shared" si="32"/>
        <v>315.14999999999998</v>
      </c>
    </row>
    <row r="648" spans="1:14" ht="15" customHeight="1">
      <c r="A648" s="20" t="s">
        <v>69</v>
      </c>
      <c r="B648" s="54"/>
      <c r="C648" s="109"/>
      <c r="D648" s="110"/>
      <c r="E648" s="111"/>
      <c r="F648" s="82"/>
      <c r="G648" s="83">
        <f t="shared" ref="G648:N648" si="33">G574+G629+G647</f>
        <v>48.85</v>
      </c>
      <c r="H648" s="83">
        <f t="shared" si="33"/>
        <v>59.91</v>
      </c>
      <c r="I648" s="83">
        <f t="shared" si="33"/>
        <v>44.47</v>
      </c>
      <c r="J648" s="83">
        <f t="shared" si="33"/>
        <v>54.42</v>
      </c>
      <c r="K648" s="117">
        <f t="shared" si="33"/>
        <v>130.01</v>
      </c>
      <c r="L648" s="83">
        <f t="shared" si="33"/>
        <v>155.77000000000001</v>
      </c>
      <c r="M648" s="117">
        <f t="shared" si="33"/>
        <v>1104.27</v>
      </c>
      <c r="N648" s="148">
        <f t="shared" si="33"/>
        <v>1350.9899999999998</v>
      </c>
    </row>
    <row r="649" spans="1:14" ht="15" customHeight="1">
      <c r="A649" s="185" t="s">
        <v>204</v>
      </c>
      <c r="B649" s="180"/>
      <c r="C649" s="181"/>
      <c r="D649" s="181"/>
      <c r="E649" s="182"/>
      <c r="F649" s="182"/>
      <c r="G649" s="182"/>
      <c r="H649" s="182"/>
      <c r="I649" s="182"/>
      <c r="J649" s="182"/>
      <c r="K649" s="182"/>
      <c r="L649" s="182"/>
      <c r="M649" s="182"/>
      <c r="N649" s="182"/>
    </row>
    <row r="650" spans="1:14" ht="15" customHeight="1">
      <c r="A650" s="3" t="s">
        <v>9</v>
      </c>
      <c r="B650" s="61"/>
      <c r="C650" s="128"/>
      <c r="D650" s="128"/>
      <c r="E650" s="149"/>
      <c r="F650" s="149"/>
      <c r="G650" s="116"/>
      <c r="H650" s="116"/>
      <c r="I650" s="116"/>
      <c r="J650" s="116"/>
      <c r="K650" s="86"/>
      <c r="L650" s="86"/>
      <c r="M650" s="86"/>
      <c r="N650" s="86"/>
    </row>
    <row r="651" spans="1:14" ht="30" customHeight="1">
      <c r="A651" s="9"/>
      <c r="B651" s="48" t="s">
        <v>205</v>
      </c>
      <c r="C651" s="66"/>
      <c r="D651" s="66"/>
      <c r="E651" s="72" t="s">
        <v>35</v>
      </c>
      <c r="F651" s="87" t="s">
        <v>220</v>
      </c>
      <c r="G651" s="68">
        <v>3.93</v>
      </c>
      <c r="H651" s="68">
        <v>7.39</v>
      </c>
      <c r="I651" s="68">
        <v>5.31</v>
      </c>
      <c r="J651" s="69">
        <v>7.1</v>
      </c>
      <c r="K651" s="69">
        <v>17.7</v>
      </c>
      <c r="L651" s="69">
        <v>20.14</v>
      </c>
      <c r="M651" s="69">
        <v>136.59</v>
      </c>
      <c r="N651" s="69">
        <v>186.27</v>
      </c>
    </row>
    <row r="652" spans="1:14" ht="15" customHeight="1">
      <c r="A652" s="9"/>
      <c r="B652" s="49" t="s">
        <v>12</v>
      </c>
      <c r="C652" s="66">
        <v>11</v>
      </c>
      <c r="D652" s="66">
        <v>20</v>
      </c>
      <c r="E652" s="72"/>
      <c r="F652" s="72"/>
      <c r="G652" s="70">
        <v>0.66</v>
      </c>
      <c r="H652" s="70">
        <v>3.61</v>
      </c>
      <c r="I652" s="70">
        <v>0.14000000000000001</v>
      </c>
      <c r="J652" s="71">
        <v>0.56000000000000005</v>
      </c>
      <c r="K652" s="71">
        <v>9.31</v>
      </c>
      <c r="L652" s="71">
        <v>10.6</v>
      </c>
      <c r="M652" s="71">
        <v>41.53</v>
      </c>
      <c r="N652" s="71">
        <v>72.48</v>
      </c>
    </row>
    <row r="653" spans="1:14" ht="15" customHeight="1">
      <c r="A653" s="9"/>
      <c r="B653" s="49" t="s">
        <v>14</v>
      </c>
      <c r="C653" s="66">
        <v>130</v>
      </c>
      <c r="D653" s="66">
        <v>150</v>
      </c>
      <c r="E653" s="72"/>
      <c r="F653" s="72"/>
      <c r="G653" s="70">
        <v>3.26</v>
      </c>
      <c r="H653" s="70">
        <v>3.77</v>
      </c>
      <c r="I653" s="70">
        <v>2.81</v>
      </c>
      <c r="J653" s="70">
        <v>3.25</v>
      </c>
      <c r="K653" s="71">
        <v>5.37</v>
      </c>
      <c r="L653" s="71">
        <v>6.02</v>
      </c>
      <c r="M653" s="71">
        <v>60.66</v>
      </c>
      <c r="N653" s="71">
        <v>70</v>
      </c>
    </row>
    <row r="654" spans="1:14" ht="15" customHeight="1">
      <c r="A654" s="24"/>
      <c r="B654" s="49" t="s">
        <v>26</v>
      </c>
      <c r="C654" s="66">
        <v>3</v>
      </c>
      <c r="D654" s="66">
        <v>3.5</v>
      </c>
      <c r="E654" s="72"/>
      <c r="F654" s="72"/>
      <c r="G654" s="70">
        <v>0</v>
      </c>
      <c r="H654" s="70">
        <v>0</v>
      </c>
      <c r="I654" s="70">
        <v>0</v>
      </c>
      <c r="J654" s="71">
        <v>0</v>
      </c>
      <c r="K654" s="71">
        <v>3</v>
      </c>
      <c r="L654" s="71">
        <v>3.5</v>
      </c>
      <c r="M654" s="71">
        <v>12</v>
      </c>
      <c r="N654" s="71">
        <v>14</v>
      </c>
    </row>
    <row r="655" spans="1:14" ht="15" customHeight="1">
      <c r="A655" s="9" t="s">
        <v>206</v>
      </c>
      <c r="B655" s="49" t="s">
        <v>15</v>
      </c>
      <c r="C655" s="66">
        <v>3</v>
      </c>
      <c r="D655" s="66">
        <v>4</v>
      </c>
      <c r="E655" s="72"/>
      <c r="F655" s="72"/>
      <c r="G655" s="70">
        <v>0.01</v>
      </c>
      <c r="H655" s="70">
        <v>0.01</v>
      </c>
      <c r="I655" s="70">
        <v>2.36</v>
      </c>
      <c r="J655" s="70">
        <v>3.29</v>
      </c>
      <c r="K655" s="71">
        <v>0.02</v>
      </c>
      <c r="L655" s="71">
        <v>0.02</v>
      </c>
      <c r="M655" s="71">
        <v>22.4</v>
      </c>
      <c r="N655" s="71">
        <v>29.79</v>
      </c>
    </row>
    <row r="656" spans="1:14" ht="15" customHeight="1">
      <c r="A656" s="9"/>
      <c r="B656" s="49" t="s">
        <v>28</v>
      </c>
      <c r="C656" s="66">
        <v>20</v>
      </c>
      <c r="D656" s="66">
        <v>30</v>
      </c>
      <c r="E656" s="72"/>
      <c r="F656" s="72"/>
      <c r="G656" s="70">
        <v>0</v>
      </c>
      <c r="H656" s="70">
        <v>0</v>
      </c>
      <c r="I656" s="70">
        <v>0</v>
      </c>
      <c r="J656" s="70">
        <v>0</v>
      </c>
      <c r="K656" s="71">
        <v>0</v>
      </c>
      <c r="L656" s="71">
        <v>0</v>
      </c>
      <c r="M656" s="71">
        <v>0</v>
      </c>
      <c r="N656" s="71">
        <v>0</v>
      </c>
    </row>
    <row r="657" spans="1:14" ht="30" customHeight="1">
      <c r="A657" s="13"/>
      <c r="B657" s="48" t="s">
        <v>17</v>
      </c>
      <c r="C657" s="73"/>
      <c r="D657" s="73"/>
      <c r="E657" s="72" t="s">
        <v>18</v>
      </c>
      <c r="F657" s="72" t="s">
        <v>219</v>
      </c>
      <c r="G657" s="68">
        <v>1.54</v>
      </c>
      <c r="H657" s="68">
        <v>1.92</v>
      </c>
      <c r="I657" s="68">
        <v>4.29</v>
      </c>
      <c r="J657" s="69">
        <v>4.33</v>
      </c>
      <c r="K657" s="69">
        <v>9.84</v>
      </c>
      <c r="L657" s="69">
        <v>12.84</v>
      </c>
      <c r="M657" s="69">
        <v>84.4</v>
      </c>
      <c r="N657" s="69">
        <v>100.1</v>
      </c>
    </row>
    <row r="658" spans="1:14" ht="15" customHeight="1">
      <c r="A658" s="31"/>
      <c r="B658" s="49" t="s">
        <v>19</v>
      </c>
      <c r="C658" s="73" t="s">
        <v>20</v>
      </c>
      <c r="D658" s="73" t="s">
        <v>226</v>
      </c>
      <c r="E658" s="72"/>
      <c r="F658" s="72"/>
      <c r="G658" s="70">
        <v>1.52</v>
      </c>
      <c r="H658" s="70">
        <v>1.9</v>
      </c>
      <c r="I658" s="70">
        <v>0.16</v>
      </c>
      <c r="J658" s="71">
        <v>0.2</v>
      </c>
      <c r="K658" s="71">
        <v>9.8000000000000007</v>
      </c>
      <c r="L658" s="71">
        <v>12.8</v>
      </c>
      <c r="M658" s="71">
        <v>47</v>
      </c>
      <c r="N658" s="71">
        <v>62.7</v>
      </c>
    </row>
    <row r="659" spans="1:14" ht="15" customHeight="1">
      <c r="A659" s="9"/>
      <c r="B659" s="49" t="s">
        <v>15</v>
      </c>
      <c r="C659" s="66">
        <v>5</v>
      </c>
      <c r="D659" s="66">
        <v>5</v>
      </c>
      <c r="E659" s="72"/>
      <c r="F659" s="72"/>
      <c r="G659" s="70">
        <v>0.02</v>
      </c>
      <c r="H659" s="70">
        <v>0.02</v>
      </c>
      <c r="I659" s="70">
        <v>4.13</v>
      </c>
      <c r="J659" s="70">
        <v>4.13</v>
      </c>
      <c r="K659" s="71">
        <v>0.04</v>
      </c>
      <c r="L659" s="71">
        <v>0.04</v>
      </c>
      <c r="M659" s="71">
        <v>37.4</v>
      </c>
      <c r="N659" s="71">
        <v>37.4</v>
      </c>
    </row>
    <row r="660" spans="1:14" ht="15" customHeight="1">
      <c r="A660" s="9"/>
      <c r="B660" s="48" t="s">
        <v>73</v>
      </c>
      <c r="C660" s="66"/>
      <c r="D660" s="66"/>
      <c r="E660" s="72" t="s">
        <v>24</v>
      </c>
      <c r="F660" s="72" t="s">
        <v>220</v>
      </c>
      <c r="G660" s="68">
        <v>4.46</v>
      </c>
      <c r="H660" s="68">
        <v>4.8</v>
      </c>
      <c r="I660" s="68">
        <v>4.22</v>
      </c>
      <c r="J660" s="69">
        <v>4.54</v>
      </c>
      <c r="K660" s="69">
        <v>10.78</v>
      </c>
      <c r="L660" s="69">
        <v>12.52</v>
      </c>
      <c r="M660" s="69">
        <v>92.71</v>
      </c>
      <c r="N660" s="69">
        <v>104.15</v>
      </c>
    </row>
    <row r="661" spans="1:14" ht="15" customHeight="1">
      <c r="A661" s="9"/>
      <c r="B661" s="49" t="s">
        <v>74</v>
      </c>
      <c r="C661" s="66">
        <v>1</v>
      </c>
      <c r="D661" s="66">
        <v>1.05</v>
      </c>
      <c r="E661" s="72"/>
      <c r="F661" s="72"/>
      <c r="G661" s="70">
        <v>0.95</v>
      </c>
      <c r="H661" s="70">
        <v>0.14000000000000001</v>
      </c>
      <c r="I661" s="70">
        <v>1.19</v>
      </c>
      <c r="J661" s="71">
        <v>1.24</v>
      </c>
      <c r="K661" s="71">
        <v>0</v>
      </c>
      <c r="L661" s="71">
        <v>0</v>
      </c>
      <c r="M661" s="71">
        <v>7.38</v>
      </c>
      <c r="N661" s="71">
        <v>7.74</v>
      </c>
    </row>
    <row r="662" spans="1:14" ht="15" customHeight="1">
      <c r="A662" s="9"/>
      <c r="B662" s="49" t="s">
        <v>14</v>
      </c>
      <c r="C662" s="73" t="s">
        <v>207</v>
      </c>
      <c r="D662" s="66">
        <v>150</v>
      </c>
      <c r="E662" s="72"/>
      <c r="F662" s="72"/>
      <c r="G662" s="70">
        <v>3.51</v>
      </c>
      <c r="H662" s="70">
        <v>3.77</v>
      </c>
      <c r="I662" s="70">
        <v>3.03</v>
      </c>
      <c r="J662" s="70">
        <v>3.25</v>
      </c>
      <c r="K662" s="71">
        <v>5.78</v>
      </c>
      <c r="L662" s="71">
        <v>6.02</v>
      </c>
      <c r="M662" s="71">
        <v>65.33</v>
      </c>
      <c r="N662" s="71">
        <v>70</v>
      </c>
    </row>
    <row r="663" spans="1:14" ht="15" customHeight="1">
      <c r="A663" s="9"/>
      <c r="B663" s="49" t="s">
        <v>26</v>
      </c>
      <c r="C663" s="66">
        <v>5</v>
      </c>
      <c r="D663" s="66">
        <v>6.5</v>
      </c>
      <c r="E663" s="72"/>
      <c r="F663" s="72"/>
      <c r="G663" s="70">
        <v>0</v>
      </c>
      <c r="H663" s="70">
        <v>0</v>
      </c>
      <c r="I663" s="70">
        <v>0</v>
      </c>
      <c r="J663" s="71">
        <v>0</v>
      </c>
      <c r="K663" s="71">
        <v>5</v>
      </c>
      <c r="L663" s="71">
        <v>6.5</v>
      </c>
      <c r="M663" s="71">
        <v>20</v>
      </c>
      <c r="N663" s="71">
        <v>26</v>
      </c>
    </row>
    <row r="664" spans="1:14" ht="15" customHeight="1">
      <c r="A664" s="9"/>
      <c r="B664" s="49" t="s">
        <v>28</v>
      </c>
      <c r="C664" s="66">
        <v>35</v>
      </c>
      <c r="D664" s="66">
        <v>50</v>
      </c>
      <c r="E664" s="72"/>
      <c r="F664" s="72"/>
      <c r="G664" s="70">
        <v>0</v>
      </c>
      <c r="H664" s="70">
        <v>0</v>
      </c>
      <c r="I664" s="70">
        <v>0</v>
      </c>
      <c r="J664" s="71">
        <v>0</v>
      </c>
      <c r="K664" s="71">
        <v>0</v>
      </c>
      <c r="L664" s="71">
        <v>0</v>
      </c>
      <c r="M664" s="71">
        <v>0</v>
      </c>
      <c r="N664" s="71">
        <v>0</v>
      </c>
    </row>
    <row r="665" spans="1:14" ht="15" customHeight="1">
      <c r="A665" s="32" t="s">
        <v>29</v>
      </c>
      <c r="B665" s="57"/>
      <c r="C665" s="106"/>
      <c r="D665" s="106"/>
      <c r="E665" s="153"/>
      <c r="F665" s="72"/>
      <c r="G665" s="70"/>
      <c r="H665" s="70"/>
      <c r="I665" s="70"/>
      <c r="J665" s="71"/>
      <c r="K665" s="71"/>
      <c r="L665" s="71"/>
      <c r="M665" s="71"/>
      <c r="N665" s="71"/>
    </row>
    <row r="666" spans="1:14" ht="15" customHeight="1">
      <c r="A666" s="42"/>
      <c r="B666" s="48" t="s">
        <v>21</v>
      </c>
      <c r="C666" s="66">
        <v>95</v>
      </c>
      <c r="D666" s="66">
        <v>100</v>
      </c>
      <c r="E666" s="72" t="s">
        <v>75</v>
      </c>
      <c r="F666" s="100" t="s">
        <v>242</v>
      </c>
      <c r="G666" s="68">
        <v>0.38</v>
      </c>
      <c r="H666" s="68">
        <v>0.4</v>
      </c>
      <c r="I666" s="68">
        <v>0.38</v>
      </c>
      <c r="J666" s="68">
        <v>0.4</v>
      </c>
      <c r="K666" s="69">
        <v>9.31</v>
      </c>
      <c r="L666" s="68">
        <v>9.8000000000000007</v>
      </c>
      <c r="M666" s="69">
        <v>44.7</v>
      </c>
      <c r="N666" s="68">
        <v>47</v>
      </c>
    </row>
    <row r="667" spans="1:14" ht="15" customHeight="1">
      <c r="A667" s="16" t="s">
        <v>32</v>
      </c>
      <c r="B667" s="53"/>
      <c r="C667" s="110"/>
      <c r="D667" s="110"/>
      <c r="E667" s="154"/>
      <c r="F667" s="154"/>
      <c r="G667" s="83">
        <f t="shared" ref="G667:N667" si="34">G651+G657+G660+G666</f>
        <v>10.31</v>
      </c>
      <c r="H667" s="83">
        <f t="shared" si="34"/>
        <v>14.51</v>
      </c>
      <c r="I667" s="83">
        <f t="shared" si="34"/>
        <v>14.200000000000001</v>
      </c>
      <c r="J667" s="83">
        <f t="shared" si="34"/>
        <v>16.369999999999997</v>
      </c>
      <c r="K667" s="83">
        <f t="shared" si="34"/>
        <v>47.63</v>
      </c>
      <c r="L667" s="83">
        <f t="shared" si="34"/>
        <v>55.3</v>
      </c>
      <c r="M667" s="83">
        <f t="shared" si="34"/>
        <v>358.4</v>
      </c>
      <c r="N667" s="83">
        <f t="shared" si="34"/>
        <v>437.52</v>
      </c>
    </row>
    <row r="668" spans="1:14" ht="15" customHeight="1">
      <c r="A668" s="25" t="s">
        <v>33</v>
      </c>
      <c r="B668" s="53"/>
      <c r="C668" s="80"/>
      <c r="D668" s="80"/>
      <c r="E668" s="154"/>
      <c r="F668" s="149"/>
      <c r="G668" s="116"/>
      <c r="H668" s="116"/>
      <c r="I668" s="116"/>
      <c r="J668" s="86"/>
      <c r="K668" s="86"/>
      <c r="L668" s="86"/>
      <c r="M668" s="86"/>
      <c r="N668" s="86"/>
    </row>
    <row r="669" spans="1:14" ht="32.25" customHeight="1">
      <c r="A669" s="9"/>
      <c r="B669" s="48" t="s">
        <v>208</v>
      </c>
      <c r="C669" s="66"/>
      <c r="D669" s="66"/>
      <c r="E669" s="72" t="s">
        <v>35</v>
      </c>
      <c r="F669" s="72" t="s">
        <v>220</v>
      </c>
      <c r="G669" s="68">
        <v>2</v>
      </c>
      <c r="H669" s="68">
        <v>2.4</v>
      </c>
      <c r="I669" s="68">
        <v>3.14</v>
      </c>
      <c r="J669" s="69">
        <v>3.85</v>
      </c>
      <c r="K669" s="69">
        <v>13.26</v>
      </c>
      <c r="L669" s="69">
        <v>16</v>
      </c>
      <c r="M669" s="69">
        <v>70.56</v>
      </c>
      <c r="N669" s="69">
        <v>98.67</v>
      </c>
    </row>
    <row r="670" spans="1:14" ht="15" customHeight="1">
      <c r="A670" s="9"/>
      <c r="B670" s="49" t="s">
        <v>103</v>
      </c>
      <c r="C670" s="66">
        <v>56</v>
      </c>
      <c r="D670" s="66">
        <v>68</v>
      </c>
      <c r="E670" s="72"/>
      <c r="F670" s="72"/>
      <c r="G670" s="70">
        <v>0.37</v>
      </c>
      <c r="H670" s="70">
        <v>0.6</v>
      </c>
      <c r="I670" s="70">
        <v>0.1</v>
      </c>
      <c r="J670" s="71">
        <v>0.17</v>
      </c>
      <c r="K670" s="71">
        <v>4.96</v>
      </c>
      <c r="L670" s="71">
        <v>6.73</v>
      </c>
      <c r="M670" s="71">
        <v>22.29</v>
      </c>
      <c r="N670" s="71">
        <v>32.950000000000003</v>
      </c>
    </row>
    <row r="671" spans="1:14" ht="15" customHeight="1">
      <c r="A671" s="36"/>
      <c r="B671" s="49" t="s">
        <v>39</v>
      </c>
      <c r="C671" s="66">
        <v>10</v>
      </c>
      <c r="D671" s="66">
        <v>12</v>
      </c>
      <c r="E671" s="72"/>
      <c r="F671" s="72"/>
      <c r="G671" s="70">
        <v>0.06</v>
      </c>
      <c r="H671" s="70">
        <v>0.09</v>
      </c>
      <c r="I671" s="70">
        <v>0</v>
      </c>
      <c r="J671" s="71">
        <v>0</v>
      </c>
      <c r="K671" s="71">
        <v>0.38</v>
      </c>
      <c r="L671" s="71">
        <v>0.5</v>
      </c>
      <c r="M671" s="71">
        <v>1.79</v>
      </c>
      <c r="N671" s="71">
        <v>2.84</v>
      </c>
    </row>
    <row r="672" spans="1:14" ht="15" customHeight="1">
      <c r="A672" s="9"/>
      <c r="B672" s="49" t="s">
        <v>41</v>
      </c>
      <c r="C672" s="73" t="s">
        <v>40</v>
      </c>
      <c r="D672" s="73" t="s">
        <v>104</v>
      </c>
      <c r="E672" s="155"/>
      <c r="F672" s="72"/>
      <c r="G672" s="70">
        <v>0.1</v>
      </c>
      <c r="H672" s="70">
        <v>0.12</v>
      </c>
      <c r="I672" s="70">
        <v>0</v>
      </c>
      <c r="J672" s="71">
        <v>0</v>
      </c>
      <c r="K672" s="71">
        <v>0.59</v>
      </c>
      <c r="L672" s="71">
        <v>0.7</v>
      </c>
      <c r="M672" s="71">
        <v>2.67</v>
      </c>
      <c r="N672" s="71">
        <v>3.02</v>
      </c>
    </row>
    <row r="673" spans="1:14" ht="15" customHeight="1">
      <c r="A673" s="9"/>
      <c r="B673" s="49" t="s">
        <v>15</v>
      </c>
      <c r="C673" s="73" t="s">
        <v>119</v>
      </c>
      <c r="D673" s="73" t="s">
        <v>119</v>
      </c>
      <c r="E673" s="155"/>
      <c r="F673" s="72"/>
      <c r="G673" s="70">
        <v>0</v>
      </c>
      <c r="H673" s="70">
        <v>0</v>
      </c>
      <c r="I673" s="70">
        <v>0.82</v>
      </c>
      <c r="J673" s="70">
        <v>0.72</v>
      </c>
      <c r="K673" s="71">
        <v>0</v>
      </c>
      <c r="L673" s="71">
        <v>0</v>
      </c>
      <c r="M673" s="71">
        <v>7.48</v>
      </c>
      <c r="N673" s="71">
        <v>7</v>
      </c>
    </row>
    <row r="674" spans="1:14" ht="15" customHeight="1">
      <c r="A674" s="9"/>
      <c r="B674" s="49" t="s">
        <v>43</v>
      </c>
      <c r="C674" s="73" t="s">
        <v>119</v>
      </c>
      <c r="D674" s="73" t="s">
        <v>246</v>
      </c>
      <c r="E674" s="155"/>
      <c r="F674" s="72"/>
      <c r="G674" s="70">
        <v>0</v>
      </c>
      <c r="H674" s="70">
        <v>0</v>
      </c>
      <c r="I674" s="70">
        <v>1</v>
      </c>
      <c r="J674" s="71">
        <v>1.5</v>
      </c>
      <c r="K674" s="71">
        <v>0</v>
      </c>
      <c r="L674" s="71">
        <v>0</v>
      </c>
      <c r="M674" s="71">
        <v>9</v>
      </c>
      <c r="N674" s="71">
        <v>16.5</v>
      </c>
    </row>
    <row r="675" spans="1:14" ht="15" customHeight="1">
      <c r="A675" s="9"/>
      <c r="B675" s="49" t="s">
        <v>77</v>
      </c>
      <c r="C675" s="73" t="s">
        <v>138</v>
      </c>
      <c r="D675" s="73" t="s">
        <v>232</v>
      </c>
      <c r="E675" s="155"/>
      <c r="F675" s="72"/>
      <c r="G675" s="70">
        <v>0</v>
      </c>
      <c r="H675" s="70">
        <v>0</v>
      </c>
      <c r="I675" s="70">
        <v>0</v>
      </c>
      <c r="J675" s="71">
        <v>0</v>
      </c>
      <c r="K675" s="71">
        <v>0</v>
      </c>
      <c r="L675" s="71">
        <v>0</v>
      </c>
      <c r="M675" s="71">
        <v>0</v>
      </c>
      <c r="N675" s="71">
        <v>0</v>
      </c>
    </row>
    <row r="676" spans="1:14" ht="15" customHeight="1">
      <c r="A676" s="9"/>
      <c r="B676" s="48" t="s">
        <v>209</v>
      </c>
      <c r="C676" s="66"/>
      <c r="D676" s="66"/>
      <c r="E676" s="72"/>
      <c r="F676" s="72"/>
      <c r="G676" s="70"/>
      <c r="H676" s="70"/>
      <c r="I676" s="70"/>
      <c r="J676" s="71"/>
      <c r="K676" s="71"/>
      <c r="L676" s="71"/>
      <c r="M676" s="71"/>
      <c r="N676" s="71"/>
    </row>
    <row r="677" spans="1:14" ht="15" customHeight="1">
      <c r="A677" s="9"/>
      <c r="B677" s="49" t="s">
        <v>49</v>
      </c>
      <c r="C677" s="66">
        <v>10</v>
      </c>
      <c r="D677" s="66">
        <v>11</v>
      </c>
      <c r="E677" s="72"/>
      <c r="F677" s="72"/>
      <c r="G677" s="70">
        <v>1.1000000000000001</v>
      </c>
      <c r="H677" s="70">
        <v>1.21</v>
      </c>
      <c r="I677" s="70">
        <v>0.15</v>
      </c>
      <c r="J677" s="70">
        <v>0.16</v>
      </c>
      <c r="K677" s="71">
        <v>7.32</v>
      </c>
      <c r="L677" s="71">
        <v>8.0500000000000007</v>
      </c>
      <c r="M677" s="71">
        <v>15.16</v>
      </c>
      <c r="N677" s="71">
        <v>16.670000000000002</v>
      </c>
    </row>
    <row r="678" spans="1:14" ht="15" customHeight="1">
      <c r="A678" s="9"/>
      <c r="B678" s="49" t="s">
        <v>15</v>
      </c>
      <c r="C678" s="66">
        <v>1</v>
      </c>
      <c r="D678" s="66">
        <v>2</v>
      </c>
      <c r="E678" s="72"/>
      <c r="F678" s="72"/>
      <c r="G678" s="70">
        <v>0</v>
      </c>
      <c r="H678" s="70">
        <v>0.01</v>
      </c>
      <c r="I678" s="70">
        <v>0.82</v>
      </c>
      <c r="J678" s="70">
        <v>1.05</v>
      </c>
      <c r="K678" s="71">
        <v>0</v>
      </c>
      <c r="L678" s="71">
        <v>0.01</v>
      </c>
      <c r="M678" s="71">
        <v>7.48</v>
      </c>
      <c r="N678" s="71">
        <v>15</v>
      </c>
    </row>
    <row r="679" spans="1:14" ht="15" customHeight="1">
      <c r="A679" s="9"/>
      <c r="B679" s="49" t="s">
        <v>13</v>
      </c>
      <c r="C679" s="66">
        <v>3</v>
      </c>
      <c r="D679" s="66">
        <v>3</v>
      </c>
      <c r="E679" s="72"/>
      <c r="F679" s="72"/>
      <c r="G679" s="70">
        <v>0.37</v>
      </c>
      <c r="H679" s="70">
        <v>0.37</v>
      </c>
      <c r="I679" s="70">
        <v>0.25</v>
      </c>
      <c r="J679" s="70">
        <v>0.25</v>
      </c>
      <c r="K679" s="71">
        <v>0.01</v>
      </c>
      <c r="L679" s="71">
        <v>0.01</v>
      </c>
      <c r="M679" s="71">
        <v>4.6900000000000004</v>
      </c>
      <c r="N679" s="71">
        <v>4.6900000000000004</v>
      </c>
    </row>
    <row r="680" spans="1:14" ht="15" customHeight="1">
      <c r="A680" s="9"/>
      <c r="B680" s="49" t="s">
        <v>28</v>
      </c>
      <c r="C680" s="66">
        <v>15</v>
      </c>
      <c r="D680" s="66">
        <v>25</v>
      </c>
      <c r="E680" s="72"/>
      <c r="F680" s="72"/>
      <c r="G680" s="70">
        <v>0</v>
      </c>
      <c r="H680" s="70">
        <v>0</v>
      </c>
      <c r="I680" s="70">
        <v>0</v>
      </c>
      <c r="J680" s="70">
        <v>0</v>
      </c>
      <c r="K680" s="71">
        <v>0</v>
      </c>
      <c r="L680" s="71">
        <v>0</v>
      </c>
      <c r="M680" s="71">
        <v>0</v>
      </c>
      <c r="N680" s="71"/>
    </row>
    <row r="681" spans="1:14" ht="15" customHeight="1">
      <c r="A681" s="9"/>
      <c r="B681" s="48" t="s">
        <v>210</v>
      </c>
      <c r="C681" s="66"/>
      <c r="D681" s="66"/>
      <c r="E681" s="87" t="s">
        <v>277</v>
      </c>
      <c r="F681" s="87" t="s">
        <v>240</v>
      </c>
      <c r="G681" s="68">
        <v>6.25</v>
      </c>
      <c r="H681" s="68">
        <v>11.63</v>
      </c>
      <c r="I681" s="68">
        <v>6.89</v>
      </c>
      <c r="J681" s="69">
        <v>10.29</v>
      </c>
      <c r="K681" s="69">
        <v>22.93</v>
      </c>
      <c r="L681" s="69">
        <v>30.33</v>
      </c>
      <c r="M681" s="69">
        <v>172.43</v>
      </c>
      <c r="N681" s="69">
        <v>252.89</v>
      </c>
    </row>
    <row r="682" spans="1:14" ht="15" customHeight="1">
      <c r="A682" s="9"/>
      <c r="B682" s="49" t="s">
        <v>116</v>
      </c>
      <c r="C682" s="66">
        <v>106</v>
      </c>
      <c r="D682" s="66">
        <v>123</v>
      </c>
      <c r="E682" s="72"/>
      <c r="F682" s="72"/>
      <c r="G682" s="70">
        <v>4.29</v>
      </c>
      <c r="H682" s="70">
        <v>9.1999999999999993</v>
      </c>
      <c r="I682" s="70">
        <v>2.98</v>
      </c>
      <c r="J682" s="70">
        <v>6.32</v>
      </c>
      <c r="K682" s="71">
        <v>0</v>
      </c>
      <c r="L682" s="71">
        <v>0</v>
      </c>
      <c r="M682" s="71">
        <v>77.05</v>
      </c>
      <c r="N682" s="71">
        <v>101.48</v>
      </c>
    </row>
    <row r="683" spans="1:14" ht="15" customHeight="1">
      <c r="A683" s="9"/>
      <c r="B683" s="49" t="s">
        <v>72</v>
      </c>
      <c r="C683" s="66">
        <v>26</v>
      </c>
      <c r="D683" s="66">
        <v>35</v>
      </c>
      <c r="E683" s="72"/>
      <c r="F683" s="72"/>
      <c r="G683" s="70">
        <v>1.64</v>
      </c>
      <c r="H683" s="70">
        <v>2.0499999999999998</v>
      </c>
      <c r="I683" s="70">
        <v>0.24</v>
      </c>
      <c r="J683" s="70">
        <v>0.3</v>
      </c>
      <c r="K683" s="71">
        <v>20.09</v>
      </c>
      <c r="L683" s="71">
        <v>27.05</v>
      </c>
      <c r="M683" s="71">
        <v>49.34</v>
      </c>
      <c r="N683" s="71">
        <v>103.34</v>
      </c>
    </row>
    <row r="684" spans="1:14" ht="15" customHeight="1">
      <c r="A684" s="9"/>
      <c r="B684" s="49" t="s">
        <v>39</v>
      </c>
      <c r="C684" s="66">
        <v>22</v>
      </c>
      <c r="D684" s="66">
        <v>23</v>
      </c>
      <c r="E684" s="72"/>
      <c r="F684" s="72"/>
      <c r="G684" s="70">
        <v>0.15</v>
      </c>
      <c r="H684" s="70">
        <v>0.17</v>
      </c>
      <c r="I684" s="70">
        <v>0.01</v>
      </c>
      <c r="J684" s="70">
        <v>0.01</v>
      </c>
      <c r="K684" s="71">
        <v>1.36</v>
      </c>
      <c r="L684" s="71">
        <v>1.55</v>
      </c>
      <c r="M684" s="71">
        <v>6.25</v>
      </c>
      <c r="N684" s="71">
        <v>7.11</v>
      </c>
    </row>
    <row r="685" spans="1:14" ht="15" customHeight="1">
      <c r="A685" s="9"/>
      <c r="B685" s="49" t="s">
        <v>41</v>
      </c>
      <c r="C685" s="66">
        <v>16</v>
      </c>
      <c r="D685" s="66">
        <v>17</v>
      </c>
      <c r="E685" s="72"/>
      <c r="F685" s="72"/>
      <c r="G685" s="70">
        <v>0.16</v>
      </c>
      <c r="H685" s="70">
        <v>0.2</v>
      </c>
      <c r="I685" s="70">
        <v>0.01</v>
      </c>
      <c r="J685" s="70">
        <v>0.01</v>
      </c>
      <c r="K685" s="71">
        <v>1.47</v>
      </c>
      <c r="L685" s="71">
        <v>1.72</v>
      </c>
      <c r="M685" s="71">
        <v>6.79</v>
      </c>
      <c r="N685" s="71">
        <v>7.96</v>
      </c>
    </row>
    <row r="686" spans="1:14" ht="15" customHeight="1">
      <c r="A686" s="9"/>
      <c r="B686" s="49" t="s">
        <v>28</v>
      </c>
      <c r="C686" s="66">
        <v>55</v>
      </c>
      <c r="D686" s="66">
        <v>70</v>
      </c>
      <c r="E686" s="72"/>
      <c r="F686" s="72"/>
      <c r="G686" s="70">
        <v>0</v>
      </c>
      <c r="H686" s="70">
        <v>0</v>
      </c>
      <c r="I686" s="70">
        <v>0</v>
      </c>
      <c r="J686" s="70">
        <v>0</v>
      </c>
      <c r="K686" s="71">
        <v>0</v>
      </c>
      <c r="L686" s="71">
        <v>0</v>
      </c>
      <c r="M686" s="71">
        <v>0</v>
      </c>
      <c r="N686" s="71">
        <v>0</v>
      </c>
    </row>
    <row r="687" spans="1:14" ht="15" customHeight="1">
      <c r="A687" s="9"/>
      <c r="B687" s="49" t="s">
        <v>15</v>
      </c>
      <c r="C687" s="66">
        <v>2</v>
      </c>
      <c r="D687" s="66">
        <v>2</v>
      </c>
      <c r="E687" s="72"/>
      <c r="F687" s="72"/>
      <c r="G687" s="70">
        <v>0.01</v>
      </c>
      <c r="H687" s="70">
        <v>0.01</v>
      </c>
      <c r="I687" s="70">
        <v>1.65</v>
      </c>
      <c r="J687" s="70">
        <v>1.65</v>
      </c>
      <c r="K687" s="71">
        <v>0.01</v>
      </c>
      <c r="L687" s="71">
        <v>0.01</v>
      </c>
      <c r="M687" s="71">
        <v>15</v>
      </c>
      <c r="N687" s="71">
        <v>15</v>
      </c>
    </row>
    <row r="688" spans="1:14" ht="15" customHeight="1">
      <c r="A688" s="9"/>
      <c r="B688" s="49" t="s">
        <v>43</v>
      </c>
      <c r="C688" s="73" t="s">
        <v>118</v>
      </c>
      <c r="D688" s="66">
        <v>2</v>
      </c>
      <c r="E688" s="72"/>
      <c r="F688" s="72"/>
      <c r="G688" s="70">
        <v>0</v>
      </c>
      <c r="H688" s="70">
        <v>0</v>
      </c>
      <c r="I688" s="70">
        <v>2</v>
      </c>
      <c r="J688" s="70">
        <v>2</v>
      </c>
      <c r="K688" s="71">
        <v>0</v>
      </c>
      <c r="L688" s="71">
        <v>0</v>
      </c>
      <c r="M688" s="71">
        <v>18</v>
      </c>
      <c r="N688" s="71">
        <v>18</v>
      </c>
    </row>
    <row r="689" spans="1:14" ht="15" customHeight="1">
      <c r="A689" s="9"/>
      <c r="B689" s="48" t="s">
        <v>160</v>
      </c>
      <c r="C689" s="73"/>
      <c r="D689" s="66"/>
      <c r="E689" s="132" t="s">
        <v>82</v>
      </c>
      <c r="F689" s="72" t="s">
        <v>247</v>
      </c>
      <c r="G689" s="68">
        <v>0.68</v>
      </c>
      <c r="H689" s="68">
        <v>1.08</v>
      </c>
      <c r="I689" s="68">
        <v>2.12</v>
      </c>
      <c r="J689" s="69">
        <v>2.5499999999999998</v>
      </c>
      <c r="K689" s="69">
        <v>2.02</v>
      </c>
      <c r="L689" s="69">
        <v>3.33</v>
      </c>
      <c r="M689" s="69">
        <v>31.02</v>
      </c>
      <c r="N689" s="69">
        <v>41.44</v>
      </c>
    </row>
    <row r="690" spans="1:14" ht="15" customHeight="1">
      <c r="A690" s="9"/>
      <c r="B690" s="49" t="s">
        <v>55</v>
      </c>
      <c r="C690" s="73" t="s">
        <v>211</v>
      </c>
      <c r="D690" s="66">
        <v>65</v>
      </c>
      <c r="E690" s="72"/>
      <c r="F690" s="72"/>
      <c r="G690" s="70">
        <v>0.62</v>
      </c>
      <c r="H690" s="70">
        <v>0.99</v>
      </c>
      <c r="I690" s="70">
        <v>0.12</v>
      </c>
      <c r="J690" s="70">
        <v>0.12</v>
      </c>
      <c r="K690" s="71">
        <v>1.53</v>
      </c>
      <c r="L690" s="71">
        <v>2.84</v>
      </c>
      <c r="M690" s="71">
        <v>11.01</v>
      </c>
      <c r="N690" s="71">
        <v>16.559999999999999</v>
      </c>
    </row>
    <row r="691" spans="1:14" ht="15" customHeight="1">
      <c r="A691" s="9"/>
      <c r="B691" s="49" t="s">
        <v>161</v>
      </c>
      <c r="C691" s="73" t="s">
        <v>48</v>
      </c>
      <c r="D691" s="66">
        <v>8</v>
      </c>
      <c r="E691" s="72"/>
      <c r="F691" s="72"/>
      <c r="G691" s="70">
        <v>0.02</v>
      </c>
      <c r="H691" s="70">
        <v>0.03</v>
      </c>
      <c r="I691" s="70">
        <v>0</v>
      </c>
      <c r="J691" s="70">
        <v>0</v>
      </c>
      <c r="K691" s="71">
        <v>0.2</v>
      </c>
      <c r="L691" s="71">
        <v>0.2</v>
      </c>
      <c r="M691" s="71">
        <v>0.7</v>
      </c>
      <c r="N691" s="71">
        <v>0.87</v>
      </c>
    </row>
    <row r="692" spans="1:14" ht="15" customHeight="1">
      <c r="A692" s="9"/>
      <c r="B692" s="49" t="s">
        <v>41</v>
      </c>
      <c r="C692" s="73" t="s">
        <v>164</v>
      </c>
      <c r="D692" s="66">
        <v>7</v>
      </c>
      <c r="E692" s="72"/>
      <c r="F692" s="72"/>
      <c r="G692" s="70">
        <v>0.01</v>
      </c>
      <c r="H692" s="70">
        <v>0.03</v>
      </c>
      <c r="I692" s="70">
        <v>0</v>
      </c>
      <c r="J692" s="70">
        <v>0</v>
      </c>
      <c r="K692" s="71">
        <v>0.18</v>
      </c>
      <c r="L692" s="71">
        <v>0.18</v>
      </c>
      <c r="M692" s="71">
        <v>0.83</v>
      </c>
      <c r="N692" s="71">
        <v>1.03</v>
      </c>
    </row>
    <row r="693" spans="1:14" ht="15" customHeight="1">
      <c r="A693" s="9"/>
      <c r="B693" s="49" t="s">
        <v>42</v>
      </c>
      <c r="C693" s="73" t="s">
        <v>119</v>
      </c>
      <c r="D693" s="66">
        <v>1</v>
      </c>
      <c r="E693" s="72"/>
      <c r="F693" s="72"/>
      <c r="G693" s="70">
        <v>0.03</v>
      </c>
      <c r="H693" s="70">
        <v>0.03</v>
      </c>
      <c r="I693" s="70">
        <v>0</v>
      </c>
      <c r="J693" s="70">
        <v>0</v>
      </c>
      <c r="K693" s="71">
        <v>0.11</v>
      </c>
      <c r="L693" s="71">
        <v>0.11</v>
      </c>
      <c r="M693" s="71">
        <v>0.48</v>
      </c>
      <c r="N693" s="71">
        <v>0.48</v>
      </c>
    </row>
    <row r="694" spans="1:14" ht="15" customHeight="1">
      <c r="A694" s="9"/>
      <c r="B694" s="49" t="s">
        <v>43</v>
      </c>
      <c r="C694" s="73" t="s">
        <v>118</v>
      </c>
      <c r="D694" s="66">
        <v>2.5</v>
      </c>
      <c r="E694" s="72"/>
      <c r="F694" s="72"/>
      <c r="G694" s="70">
        <v>0</v>
      </c>
      <c r="H694" s="70">
        <v>0</v>
      </c>
      <c r="I694" s="70">
        <v>2</v>
      </c>
      <c r="J694" s="70">
        <v>2.5</v>
      </c>
      <c r="K694" s="71">
        <v>0</v>
      </c>
      <c r="L694" s="71">
        <v>0</v>
      </c>
      <c r="M694" s="71">
        <v>18</v>
      </c>
      <c r="N694" s="71">
        <v>22.5</v>
      </c>
    </row>
    <row r="695" spans="1:14" ht="15" customHeight="1">
      <c r="A695" s="9"/>
      <c r="B695" s="48" t="s">
        <v>212</v>
      </c>
      <c r="C695" s="66"/>
      <c r="D695" s="66"/>
      <c r="E695" s="72" t="s">
        <v>35</v>
      </c>
      <c r="F695" s="67" t="s">
        <v>24</v>
      </c>
      <c r="G695" s="68">
        <v>0.62</v>
      </c>
      <c r="H695" s="68">
        <v>0.84</v>
      </c>
      <c r="I695" s="68">
        <v>0.03</v>
      </c>
      <c r="J695" s="69">
        <v>0.04</v>
      </c>
      <c r="K695" s="69">
        <v>19.989999999999998</v>
      </c>
      <c r="L695" s="69">
        <v>22.97</v>
      </c>
      <c r="M695" s="69">
        <v>83.28</v>
      </c>
      <c r="N695" s="69">
        <v>96.3</v>
      </c>
    </row>
    <row r="696" spans="1:14" ht="15" customHeight="1">
      <c r="A696" s="9"/>
      <c r="B696" s="49" t="s">
        <v>175</v>
      </c>
      <c r="C696" s="66">
        <v>12</v>
      </c>
      <c r="D696" s="66">
        <v>13</v>
      </c>
      <c r="E696" s="72"/>
      <c r="F696" s="67"/>
      <c r="G696" s="70">
        <v>0.62</v>
      </c>
      <c r="H696" s="70">
        <v>0.83</v>
      </c>
      <c r="I696" s="70">
        <v>0.03</v>
      </c>
      <c r="J696" s="71">
        <v>0.04</v>
      </c>
      <c r="K696" s="71">
        <v>6.12</v>
      </c>
      <c r="L696" s="71">
        <v>8.1</v>
      </c>
      <c r="M696" s="71">
        <v>27.8</v>
      </c>
      <c r="N696" s="71">
        <v>37</v>
      </c>
    </row>
    <row r="697" spans="1:14" ht="15" customHeight="1">
      <c r="A697" s="9"/>
      <c r="B697" s="49" t="s">
        <v>26</v>
      </c>
      <c r="C697" s="66">
        <v>6</v>
      </c>
      <c r="D697" s="66">
        <v>7</v>
      </c>
      <c r="E697" s="72"/>
      <c r="F697" s="67"/>
      <c r="G697" s="70">
        <v>0</v>
      </c>
      <c r="H697" s="70">
        <v>0</v>
      </c>
      <c r="I697" s="70">
        <v>0</v>
      </c>
      <c r="J697" s="71">
        <v>0</v>
      </c>
      <c r="K697" s="71">
        <v>6</v>
      </c>
      <c r="L697" s="71">
        <v>7</v>
      </c>
      <c r="M697" s="71">
        <v>24</v>
      </c>
      <c r="N697" s="71">
        <v>28</v>
      </c>
    </row>
    <row r="698" spans="1:14" ht="15" customHeight="1">
      <c r="A698" s="9"/>
      <c r="B698" s="49" t="s">
        <v>142</v>
      </c>
      <c r="C698" s="66">
        <v>7.5</v>
      </c>
      <c r="D698" s="66">
        <v>10</v>
      </c>
      <c r="E698" s="72"/>
      <c r="F698" s="67"/>
      <c r="G698" s="70">
        <v>0</v>
      </c>
      <c r="H698" s="70">
        <v>0.01</v>
      </c>
      <c r="I698" s="70">
        <v>0</v>
      </c>
      <c r="J698" s="71">
        <v>0</v>
      </c>
      <c r="K698" s="71">
        <v>7.87</v>
      </c>
      <c r="L698" s="71">
        <v>8</v>
      </c>
      <c r="M698" s="71">
        <v>31.48</v>
      </c>
      <c r="N698" s="71">
        <v>31.3</v>
      </c>
    </row>
    <row r="699" spans="1:14" ht="15" customHeight="1">
      <c r="A699" s="9"/>
      <c r="B699" s="49" t="s">
        <v>28</v>
      </c>
      <c r="C699" s="66">
        <v>160</v>
      </c>
      <c r="D699" s="66">
        <v>190</v>
      </c>
      <c r="E699" s="72"/>
      <c r="F699" s="67"/>
      <c r="G699" s="70">
        <v>0</v>
      </c>
      <c r="H699" s="70">
        <v>0</v>
      </c>
      <c r="I699" s="70">
        <v>0</v>
      </c>
      <c r="J699" s="71">
        <v>0</v>
      </c>
      <c r="K699" s="71">
        <v>0</v>
      </c>
      <c r="L699" s="71">
        <v>0</v>
      </c>
      <c r="M699" s="71">
        <v>0</v>
      </c>
      <c r="N699" s="71">
        <v>0</v>
      </c>
    </row>
    <row r="700" spans="1:14" ht="15" customHeight="1">
      <c r="A700" s="10"/>
      <c r="B700" s="48" t="s">
        <v>58</v>
      </c>
      <c r="C700" s="66">
        <v>20</v>
      </c>
      <c r="D700" s="66">
        <v>27</v>
      </c>
      <c r="E700" s="72" t="s">
        <v>59</v>
      </c>
      <c r="F700" s="67" t="s">
        <v>222</v>
      </c>
      <c r="G700" s="68">
        <v>1.52</v>
      </c>
      <c r="H700" s="68">
        <v>2.0499999999999998</v>
      </c>
      <c r="I700" s="68">
        <v>0.16</v>
      </c>
      <c r="J700" s="69">
        <v>0.22</v>
      </c>
      <c r="K700" s="69">
        <v>9.8000000000000007</v>
      </c>
      <c r="L700" s="69">
        <v>13.8</v>
      </c>
      <c r="M700" s="69">
        <v>47</v>
      </c>
      <c r="N700" s="69">
        <v>67.599999999999994</v>
      </c>
    </row>
    <row r="701" spans="1:14" ht="15" customHeight="1">
      <c r="A701" s="10"/>
      <c r="B701" s="52" t="s">
        <v>60</v>
      </c>
      <c r="C701" s="76">
        <v>28</v>
      </c>
      <c r="D701" s="76">
        <v>35</v>
      </c>
      <c r="E701" s="100" t="s">
        <v>61</v>
      </c>
      <c r="F701" s="99" t="s">
        <v>223</v>
      </c>
      <c r="G701" s="101">
        <v>1.57</v>
      </c>
      <c r="H701" s="101">
        <v>1.96</v>
      </c>
      <c r="I701" s="101">
        <v>0.31</v>
      </c>
      <c r="J701" s="102">
        <v>0.39</v>
      </c>
      <c r="K701" s="102">
        <v>13.8</v>
      </c>
      <c r="L701" s="102">
        <v>17.3</v>
      </c>
      <c r="M701" s="102">
        <v>65</v>
      </c>
      <c r="N701" s="102">
        <v>81</v>
      </c>
    </row>
    <row r="702" spans="1:14" ht="15" customHeight="1">
      <c r="A702" s="16" t="s">
        <v>62</v>
      </c>
      <c r="B702" s="53"/>
      <c r="C702" s="110"/>
      <c r="D702" s="110"/>
      <c r="E702" s="154"/>
      <c r="F702" s="154"/>
      <c r="G702" s="83">
        <f t="shared" ref="G702:N702" si="35">G669+G681+G689+G695+G700+G701</f>
        <v>12.639999999999999</v>
      </c>
      <c r="H702" s="83">
        <f t="shared" si="35"/>
        <v>19.96</v>
      </c>
      <c r="I702" s="83">
        <f t="shared" si="35"/>
        <v>12.649999999999999</v>
      </c>
      <c r="J702" s="83">
        <f t="shared" si="35"/>
        <v>17.339999999999996</v>
      </c>
      <c r="K702" s="83">
        <f t="shared" si="35"/>
        <v>81.8</v>
      </c>
      <c r="L702" s="83">
        <f t="shared" si="35"/>
        <v>103.72999999999999</v>
      </c>
      <c r="M702" s="83">
        <f t="shared" si="35"/>
        <v>469.28999999999996</v>
      </c>
      <c r="N702" s="83">
        <f t="shared" si="35"/>
        <v>637.9</v>
      </c>
    </row>
    <row r="703" spans="1:14" ht="15" customHeight="1">
      <c r="A703" s="25" t="s">
        <v>63</v>
      </c>
      <c r="B703" s="53"/>
      <c r="C703" s="80"/>
      <c r="D703" s="80"/>
      <c r="E703" s="154"/>
      <c r="F703" s="149"/>
      <c r="G703" s="116"/>
      <c r="H703" s="116"/>
      <c r="I703" s="116"/>
      <c r="J703" s="86"/>
      <c r="K703" s="86"/>
      <c r="L703" s="86"/>
      <c r="M703" s="86"/>
      <c r="N703" s="86"/>
    </row>
    <row r="704" spans="1:14" ht="15" customHeight="1">
      <c r="A704" s="43"/>
      <c r="B704" s="64" t="s">
        <v>213</v>
      </c>
      <c r="C704" s="172">
        <v>45</v>
      </c>
      <c r="D704" s="172">
        <v>45</v>
      </c>
      <c r="E704" s="173" t="s">
        <v>214</v>
      </c>
      <c r="F704" s="173" t="s">
        <v>214</v>
      </c>
      <c r="G704" s="174">
        <v>5.08</v>
      </c>
      <c r="H704" s="174">
        <v>5.08</v>
      </c>
      <c r="I704" s="174">
        <v>4.5999999999999996</v>
      </c>
      <c r="J704" s="174">
        <v>4.5999999999999996</v>
      </c>
      <c r="K704" s="175">
        <v>0.28000000000000003</v>
      </c>
      <c r="L704" s="175">
        <v>0.28000000000000003</v>
      </c>
      <c r="M704" s="175">
        <v>63.8</v>
      </c>
      <c r="N704" s="175">
        <v>63.8</v>
      </c>
    </row>
    <row r="705" spans="1:14" ht="30" customHeight="1">
      <c r="A705" s="9"/>
      <c r="B705" s="48" t="s">
        <v>215</v>
      </c>
      <c r="C705" s="66"/>
      <c r="D705" s="66"/>
      <c r="E705" s="72" t="s">
        <v>82</v>
      </c>
      <c r="F705" s="72" t="s">
        <v>47</v>
      </c>
      <c r="G705" s="68">
        <v>0.65</v>
      </c>
      <c r="H705" s="68">
        <v>0.96</v>
      </c>
      <c r="I705" s="68">
        <v>3.03</v>
      </c>
      <c r="J705" s="69">
        <v>3.78</v>
      </c>
      <c r="K705" s="69">
        <v>3.06</v>
      </c>
      <c r="L705" s="69">
        <v>4.5199999999999996</v>
      </c>
      <c r="M705" s="69">
        <v>42.34</v>
      </c>
      <c r="N705" s="69">
        <v>56.52</v>
      </c>
    </row>
    <row r="706" spans="1:14" ht="15" customHeight="1">
      <c r="A706" s="9"/>
      <c r="B706" s="49" t="s">
        <v>38</v>
      </c>
      <c r="C706" s="66">
        <v>35</v>
      </c>
      <c r="D706" s="66">
        <v>52</v>
      </c>
      <c r="E706" s="72"/>
      <c r="F706" s="72"/>
      <c r="G706" s="70">
        <v>0.37</v>
      </c>
      <c r="H706" s="70">
        <v>0.54</v>
      </c>
      <c r="I706" s="70">
        <v>0.52</v>
      </c>
      <c r="J706" s="70">
        <v>0.77</v>
      </c>
      <c r="K706" s="71">
        <v>2.16</v>
      </c>
      <c r="L706" s="71">
        <v>3.2</v>
      </c>
      <c r="M706" s="71">
        <v>13.94</v>
      </c>
      <c r="N706" s="71">
        <v>20.7</v>
      </c>
    </row>
    <row r="707" spans="1:14" ht="15" customHeight="1">
      <c r="A707" s="9"/>
      <c r="B707" s="49" t="s">
        <v>171</v>
      </c>
      <c r="C707" s="66">
        <v>11</v>
      </c>
      <c r="D707" s="66">
        <v>17</v>
      </c>
      <c r="E707" s="72"/>
      <c r="F707" s="72"/>
      <c r="G707" s="70">
        <v>0.23</v>
      </c>
      <c r="H707" s="70">
        <v>0.35</v>
      </c>
      <c r="I707" s="70">
        <v>0.01</v>
      </c>
      <c r="J707" s="70">
        <v>0.01</v>
      </c>
      <c r="K707" s="71">
        <v>0.46</v>
      </c>
      <c r="L707" s="71">
        <v>0.71</v>
      </c>
      <c r="M707" s="71">
        <v>3.9</v>
      </c>
      <c r="N707" s="71">
        <v>6.02</v>
      </c>
    </row>
    <row r="708" spans="1:14" ht="15" customHeight="1">
      <c r="A708" s="9"/>
      <c r="B708" s="49" t="s">
        <v>41</v>
      </c>
      <c r="C708" s="66">
        <v>5</v>
      </c>
      <c r="D708" s="66">
        <v>7</v>
      </c>
      <c r="E708" s="72"/>
      <c r="F708" s="72"/>
      <c r="G708" s="70">
        <v>0.05</v>
      </c>
      <c r="H708" s="70">
        <v>7.0000000000000007E-2</v>
      </c>
      <c r="I708" s="70">
        <v>0</v>
      </c>
      <c r="J708" s="70">
        <v>0</v>
      </c>
      <c r="K708" s="71">
        <v>0.44</v>
      </c>
      <c r="L708" s="71">
        <v>0.61</v>
      </c>
      <c r="M708" s="71">
        <v>2</v>
      </c>
      <c r="N708" s="71">
        <v>2.8</v>
      </c>
    </row>
    <row r="709" spans="1:14" ht="15" customHeight="1">
      <c r="A709" s="9"/>
      <c r="B709" s="49" t="s">
        <v>216</v>
      </c>
      <c r="C709" s="66">
        <v>2.5</v>
      </c>
      <c r="D709" s="66">
        <v>3</v>
      </c>
      <c r="E709" s="72"/>
      <c r="F709" s="72"/>
      <c r="G709" s="70">
        <v>0</v>
      </c>
      <c r="H709" s="70">
        <v>0</v>
      </c>
      <c r="I709" s="70">
        <v>2.5</v>
      </c>
      <c r="J709" s="71">
        <v>3</v>
      </c>
      <c r="K709" s="71">
        <v>0</v>
      </c>
      <c r="L709" s="71">
        <v>0</v>
      </c>
      <c r="M709" s="71">
        <v>22.5</v>
      </c>
      <c r="N709" s="71">
        <v>27</v>
      </c>
    </row>
    <row r="710" spans="1:14" ht="15" customHeight="1">
      <c r="A710" s="9"/>
      <c r="B710" s="48" t="s">
        <v>60</v>
      </c>
      <c r="C710" s="66">
        <v>20</v>
      </c>
      <c r="D710" s="66">
        <v>30</v>
      </c>
      <c r="E710" s="72" t="s">
        <v>59</v>
      </c>
      <c r="F710" s="72" t="s">
        <v>54</v>
      </c>
      <c r="G710" s="68">
        <v>1.1200000000000001</v>
      </c>
      <c r="H710" s="68">
        <v>1.6800000000000002</v>
      </c>
      <c r="I710" s="68">
        <v>0.22</v>
      </c>
      <c r="J710" s="69">
        <v>0.33</v>
      </c>
      <c r="K710" s="69">
        <v>9.9</v>
      </c>
      <c r="L710" s="69">
        <v>14.8</v>
      </c>
      <c r="M710" s="69">
        <v>46</v>
      </c>
      <c r="N710" s="69">
        <v>70</v>
      </c>
    </row>
    <row r="711" spans="1:14" ht="15" customHeight="1">
      <c r="A711" s="9"/>
      <c r="B711" s="48" t="s">
        <v>114</v>
      </c>
      <c r="C711" s="66"/>
      <c r="D711" s="66"/>
      <c r="E711" s="72" t="s">
        <v>24</v>
      </c>
      <c r="F711" s="72" t="s">
        <v>220</v>
      </c>
      <c r="G711" s="68">
        <v>0</v>
      </c>
      <c r="H711" s="68">
        <v>0</v>
      </c>
      <c r="I711" s="68">
        <v>0</v>
      </c>
      <c r="J711" s="69">
        <v>0</v>
      </c>
      <c r="K711" s="69">
        <v>6</v>
      </c>
      <c r="L711" s="69">
        <v>7</v>
      </c>
      <c r="M711" s="69">
        <v>24</v>
      </c>
      <c r="N711" s="69">
        <v>28</v>
      </c>
    </row>
    <row r="712" spans="1:14" ht="15" customHeight="1">
      <c r="A712" s="9"/>
      <c r="B712" s="49" t="s">
        <v>25</v>
      </c>
      <c r="C712" s="66">
        <v>0.5</v>
      </c>
      <c r="D712" s="66">
        <v>0.6</v>
      </c>
      <c r="E712" s="155"/>
      <c r="F712" s="72"/>
      <c r="G712" s="70">
        <v>0</v>
      </c>
      <c r="H712" s="70">
        <v>0</v>
      </c>
      <c r="I712" s="70">
        <v>0</v>
      </c>
      <c r="J712" s="71">
        <v>0</v>
      </c>
      <c r="K712" s="71">
        <v>0</v>
      </c>
      <c r="L712" s="71">
        <v>0</v>
      </c>
      <c r="M712" s="71">
        <v>0</v>
      </c>
      <c r="N712" s="71">
        <v>0</v>
      </c>
    </row>
    <row r="713" spans="1:14" ht="15" customHeight="1">
      <c r="A713" s="9"/>
      <c r="B713" s="49" t="s">
        <v>26</v>
      </c>
      <c r="C713" s="66">
        <v>6</v>
      </c>
      <c r="D713" s="66">
        <v>7</v>
      </c>
      <c r="E713" s="72"/>
      <c r="F713" s="72"/>
      <c r="G713" s="70">
        <v>0</v>
      </c>
      <c r="H713" s="70">
        <v>0</v>
      </c>
      <c r="I713" s="70">
        <v>0</v>
      </c>
      <c r="J713" s="71">
        <v>0</v>
      </c>
      <c r="K713" s="71">
        <v>6.01</v>
      </c>
      <c r="L713" s="71">
        <v>7</v>
      </c>
      <c r="M713" s="71">
        <v>24.04</v>
      </c>
      <c r="N713" s="71">
        <v>28</v>
      </c>
    </row>
    <row r="714" spans="1:14" ht="15" customHeight="1">
      <c r="A714" s="9"/>
      <c r="B714" s="49" t="s">
        <v>28</v>
      </c>
      <c r="C714" s="66">
        <v>180</v>
      </c>
      <c r="D714" s="66">
        <v>200</v>
      </c>
      <c r="E714" s="72"/>
      <c r="F714" s="72"/>
      <c r="G714" s="70">
        <v>0</v>
      </c>
      <c r="H714" s="70">
        <v>0</v>
      </c>
      <c r="I714" s="70">
        <v>0</v>
      </c>
      <c r="J714" s="71">
        <v>0</v>
      </c>
      <c r="K714" s="71">
        <v>0</v>
      </c>
      <c r="L714" s="71">
        <v>0</v>
      </c>
      <c r="M714" s="71">
        <v>0</v>
      </c>
      <c r="N714" s="71">
        <v>0</v>
      </c>
    </row>
    <row r="715" spans="1:14" ht="15" customHeight="1">
      <c r="A715" s="44"/>
      <c r="B715" s="50" t="s">
        <v>148</v>
      </c>
      <c r="C715" s="125">
        <v>20</v>
      </c>
      <c r="D715" s="176">
        <v>50</v>
      </c>
      <c r="E715" s="124" t="s">
        <v>59</v>
      </c>
      <c r="F715" s="177" t="s">
        <v>22</v>
      </c>
      <c r="G715" s="68">
        <v>0.64</v>
      </c>
      <c r="H715" s="141">
        <v>1.6</v>
      </c>
      <c r="I715" s="69">
        <v>0.56000000000000005</v>
      </c>
      <c r="J715" s="69">
        <v>1.4</v>
      </c>
      <c r="K715" s="69">
        <v>14.06</v>
      </c>
      <c r="L715" s="69">
        <v>37.4</v>
      </c>
      <c r="M715" s="69">
        <v>64</v>
      </c>
      <c r="N715" s="69">
        <v>163.15</v>
      </c>
    </row>
    <row r="716" spans="1:14" ht="15" customHeight="1">
      <c r="A716" s="16" t="s">
        <v>68</v>
      </c>
      <c r="B716" s="53"/>
      <c r="C716" s="110"/>
      <c r="D716" s="109"/>
      <c r="E716" s="81"/>
      <c r="F716" s="84"/>
      <c r="G716" s="83">
        <f t="shared" ref="G716:N716" si="36">G704+G705+G710+G711+G715</f>
        <v>7.49</v>
      </c>
      <c r="H716" s="83">
        <f t="shared" si="36"/>
        <v>9.32</v>
      </c>
      <c r="I716" s="83">
        <f t="shared" si="36"/>
        <v>8.4099999999999984</v>
      </c>
      <c r="J716" s="83">
        <f t="shared" si="36"/>
        <v>10.11</v>
      </c>
      <c r="K716" s="83">
        <f t="shared" si="36"/>
        <v>33.300000000000004</v>
      </c>
      <c r="L716" s="83">
        <f t="shared" si="36"/>
        <v>64</v>
      </c>
      <c r="M716" s="83">
        <f t="shared" si="36"/>
        <v>240.14</v>
      </c>
      <c r="N716" s="83">
        <f t="shared" si="36"/>
        <v>381.47</v>
      </c>
    </row>
    <row r="717" spans="1:14" ht="15" customHeight="1">
      <c r="A717" s="17" t="s">
        <v>69</v>
      </c>
      <c r="B717" s="54"/>
      <c r="C717" s="109"/>
      <c r="D717" s="110"/>
      <c r="E717" s="111"/>
      <c r="F717" s="82"/>
      <c r="G717" s="83">
        <f t="shared" ref="G717:N717" si="37">G667+G702+G716</f>
        <v>30.439999999999998</v>
      </c>
      <c r="H717" s="83">
        <f t="shared" si="37"/>
        <v>43.79</v>
      </c>
      <c r="I717" s="83">
        <f t="shared" si="37"/>
        <v>35.26</v>
      </c>
      <c r="J717" s="83">
        <f t="shared" si="37"/>
        <v>43.819999999999993</v>
      </c>
      <c r="K717" s="83">
        <f t="shared" si="37"/>
        <v>162.73000000000002</v>
      </c>
      <c r="L717" s="83">
        <f t="shared" si="37"/>
        <v>223.02999999999997</v>
      </c>
      <c r="M717" s="83">
        <f t="shared" si="37"/>
        <v>1067.83</v>
      </c>
      <c r="N717" s="83">
        <f t="shared" si="37"/>
        <v>1456.89</v>
      </c>
    </row>
    <row r="718" spans="1:14" ht="15" customHeight="1">
      <c r="A718" s="17" t="s">
        <v>217</v>
      </c>
      <c r="B718" s="54"/>
      <c r="C718" s="109"/>
      <c r="D718" s="109"/>
      <c r="E718" s="111"/>
      <c r="F718" s="84"/>
      <c r="G718" s="83">
        <f>G71+G130+G198+G278+G348+G425+G490+G557+G648+G717</f>
        <v>398.16</v>
      </c>
      <c r="H718" s="83">
        <f t="shared" ref="H718:N718" si="38">H71+H130+H198+H278+H348+H425+H490+H557+H648+H717</f>
        <v>505.75999999999993</v>
      </c>
      <c r="I718" s="83">
        <f t="shared" si="38"/>
        <v>386.43999999999994</v>
      </c>
      <c r="J718" s="83">
        <f t="shared" si="38"/>
        <v>486.53</v>
      </c>
      <c r="K718" s="83">
        <f t="shared" si="38"/>
        <v>1489.22</v>
      </c>
      <c r="L718" s="83">
        <f t="shared" si="38"/>
        <v>1870.82</v>
      </c>
      <c r="M718" s="83">
        <f t="shared" si="38"/>
        <v>10936.82</v>
      </c>
      <c r="N718" s="83">
        <f t="shared" si="38"/>
        <v>13944.44</v>
      </c>
    </row>
    <row r="719" spans="1:14" ht="15" customHeight="1">
      <c r="A719" s="17" t="s">
        <v>218</v>
      </c>
      <c r="B719" s="54"/>
      <c r="C719" s="109"/>
      <c r="D719" s="109"/>
      <c r="E719" s="111"/>
      <c r="F719" s="84"/>
      <c r="G719" s="83">
        <f t="shared" ref="G719:N719" si="39">G718/10</f>
        <v>39.816000000000003</v>
      </c>
      <c r="H719" s="83">
        <f t="shared" si="39"/>
        <v>50.575999999999993</v>
      </c>
      <c r="I719" s="83">
        <f t="shared" si="39"/>
        <v>38.643999999999991</v>
      </c>
      <c r="J719" s="83">
        <f t="shared" si="39"/>
        <v>48.652999999999999</v>
      </c>
      <c r="K719" s="83">
        <f t="shared" si="39"/>
        <v>148.922</v>
      </c>
      <c r="L719" s="83">
        <f t="shared" si="39"/>
        <v>187.08199999999999</v>
      </c>
      <c r="M719" s="83">
        <f t="shared" si="39"/>
        <v>1093.682</v>
      </c>
      <c r="N719" s="83">
        <f t="shared" si="39"/>
        <v>1394.444</v>
      </c>
    </row>
    <row r="720" spans="1:14" ht="15">
      <c r="M720" s="45"/>
    </row>
  </sheetData>
  <sheetProtection selectLockedCells="1" selectUnlockedCells="1"/>
  <mergeCells count="9">
    <mergeCell ref="M1:M2"/>
    <mergeCell ref="N1:N2"/>
    <mergeCell ref="A1:A3"/>
    <mergeCell ref="B1:B3"/>
    <mergeCell ref="C1:C2"/>
    <mergeCell ref="D1:D2"/>
    <mergeCell ref="E1:E2"/>
    <mergeCell ref="F1:F2"/>
    <mergeCell ref="G1:K1"/>
  </mergeCells>
  <pageMargins left="0.7" right="0.7" top="0.75" bottom="0.75" header="0.51180555555555551" footer="0.51180555555555551"/>
  <pageSetup paperSize="9" scale="57" firstPageNumber="0" orientation="portrait" verticalDpi="300" r:id="rId1"/>
  <headerFooter alignWithMargins="0"/>
  <ignoredErrors>
    <ignoredError sqref="C13:D26 C63:D63 C72:D92 C131:D134 C199:D218 C263:D268 C305:C309 C322 D369:D370 C381:D382 C393:D396 C450:D452 C466:D466 C500:D500 C515:D523 D551 C562:D566 C579:D584 C590:D598 C599:D599 C658:D662 C672:D675 C688:D694 C28:D37 C39:D43 C45:D49 C51:D53 C55:D61 C65:D71 C94:D99 C101:D130 C168:D174 C176:D178 C180:D198 C220:D228 C230:D246 C248:D248 C247 C251:D261 C249 C250 C270:D276 C145:D166 C144 C136:D143 C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моё рабочее (2)</vt:lpstr>
      <vt:lpstr>МЕНЮ</vt:lpstr>
      <vt:lpstr>меню 10 дней</vt:lpstr>
      <vt:lpstr>меню лето-осень</vt:lpstr>
      <vt:lpstr>МЕНЮ!Область_печати</vt:lpstr>
      <vt:lpstr>'меню лето-осень'!Область_печати</vt:lpstr>
      <vt:lpstr>'моё рабочее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2024-09-05T08:43:50Z</cp:lastPrinted>
  <dcterms:created xsi:type="dcterms:W3CDTF">2015-06-05T18:17:20Z</dcterms:created>
  <dcterms:modified xsi:type="dcterms:W3CDTF">2024-09-05T13:02:22Z</dcterms:modified>
</cp:coreProperties>
</file>